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enry\Downloads\"/>
    </mc:Choice>
  </mc:AlternateContent>
  <xr:revisionPtr revIDLastSave="0" documentId="8_{01759B1F-A984-4291-AF6C-709C0EE28F3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derating" sheetId="3" r:id="rId1"/>
  </sheets>
  <definedNames>
    <definedName name="_R1">derating!$AK$8</definedName>
    <definedName name="_R100">derating!$AK$7</definedName>
    <definedName name="_R25">derating!$AK$7</definedName>
    <definedName name="Rsens">derating!$AK$6</definedName>
    <definedName name="Rtja">derating!$AK$5</definedName>
    <definedName name="Vf">derating!$AK$4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1" i="3" l="1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AL16" i="3"/>
  <c r="B21" i="3"/>
  <c r="AK16" i="3"/>
  <c r="AJ16" i="3"/>
  <c r="AI16" i="3"/>
  <c r="AK10" i="3" l="1"/>
  <c r="C21" i="3" s="1"/>
  <c r="D21" i="3" s="1"/>
  <c r="E21" i="3" s="1"/>
  <c r="F21" i="3" s="1"/>
  <c r="G21" i="3" s="1"/>
  <c r="H21" i="3" s="1"/>
  <c r="I21" i="3" s="1"/>
  <c r="J21" i="3" l="1"/>
  <c r="K21" i="3" s="1"/>
  <c r="L21" i="3" l="1"/>
  <c r="M21" i="3" s="1"/>
  <c r="N21" i="3" s="1"/>
  <c r="O21" i="3" s="1"/>
  <c r="P21" i="3" s="1"/>
  <c r="Q21" i="3" s="1"/>
  <c r="R21" i="3" s="1"/>
  <c r="S21" i="3" s="1"/>
  <c r="T21" i="3" s="1"/>
  <c r="U21" i="3" l="1"/>
  <c r="V21" i="3" s="1"/>
  <c r="W21" i="3" s="1"/>
  <c r="X21" i="3" l="1"/>
  <c r="Y21" i="3" s="1"/>
  <c r="Z21" i="3" s="1"/>
  <c r="AA21" i="3" l="1"/>
  <c r="AB21" i="3" s="1"/>
  <c r="AC21" i="3" s="1"/>
  <c r="AD21" i="3" l="1"/>
  <c r="AE21" i="3" l="1"/>
  <c r="AF21" i="3" s="1"/>
  <c r="AG21" i="3" l="1"/>
  <c r="AH21" i="3" l="1"/>
  <c r="AI21" i="3" s="1"/>
  <c r="AJ21" i="3" s="1"/>
  <c r="AK21" i="3" l="1"/>
  <c r="AL21" i="3" s="1"/>
  <c r="C22" i="3" s="1"/>
  <c r="D22" i="3" s="1"/>
  <c r="E22" i="3" s="1"/>
  <c r="F22" i="3" s="1"/>
  <c r="G22" i="3" s="1"/>
  <c r="H22" i="3" s="1"/>
  <c r="I22" i="3" l="1"/>
  <c r="J22" i="3" s="1"/>
  <c r="K22" i="3" s="1"/>
  <c r="L22" i="3" s="1"/>
  <c r="M22" i="3" s="1"/>
  <c r="N22" i="3" s="1"/>
  <c r="O22" i="3" s="1"/>
  <c r="P22" i="3" s="1"/>
  <c r="Q22" i="3" s="1"/>
  <c r="R22" i="3" l="1"/>
  <c r="S22" i="3" s="1"/>
  <c r="T22" i="3" s="1"/>
  <c r="U22" i="3" l="1"/>
  <c r="V22" i="3" s="1"/>
  <c r="W22" i="3" s="1"/>
  <c r="X22" i="3" l="1"/>
  <c r="Y22" i="3" s="1"/>
  <c r="Z22" i="3" s="1"/>
  <c r="AA22" i="3" l="1"/>
  <c r="AB22" i="3" s="1"/>
  <c r="AC22" i="3" s="1"/>
  <c r="AD22" i="3" l="1"/>
  <c r="AE22" i="3" s="1"/>
  <c r="AF22" i="3" s="1"/>
  <c r="AG22" i="3" s="1"/>
  <c r="AH22" i="3" s="1"/>
  <c r="AI22" i="3" s="1"/>
  <c r="AJ22" i="3" s="1"/>
  <c r="AK22" i="3" l="1"/>
  <c r="AL22" i="3" s="1"/>
  <c r="C23" i="3" s="1"/>
  <c r="D23" i="3" s="1"/>
  <c r="E23" i="3" s="1"/>
  <c r="F23" i="3" s="1"/>
  <c r="G23" i="3" s="1"/>
  <c r="H23" i="3" s="1"/>
  <c r="I23" i="3" l="1"/>
  <c r="J23" i="3" s="1"/>
  <c r="K23" i="3" s="1"/>
  <c r="L23" i="3" s="1"/>
  <c r="M23" i="3" s="1"/>
  <c r="N23" i="3" s="1"/>
  <c r="O23" i="3" l="1"/>
  <c r="P23" i="3" s="1"/>
  <c r="Q23" i="3" s="1"/>
  <c r="R23" i="3" s="1"/>
  <c r="S23" i="3" s="1"/>
  <c r="T23" i="3" s="1"/>
  <c r="U23" i="3" s="1"/>
  <c r="V23" i="3" s="1"/>
  <c r="W23" i="3" s="1"/>
  <c r="X23" i="3" l="1"/>
  <c r="Y23" i="3" s="1"/>
  <c r="Z23" i="3" s="1"/>
  <c r="AA23" i="3" l="1"/>
  <c r="AB23" i="3" s="1"/>
  <c r="AC23" i="3" s="1"/>
  <c r="AD23" i="3" l="1"/>
  <c r="AE23" i="3" s="1"/>
  <c r="AF23" i="3" s="1"/>
  <c r="AG23" i="3" s="1"/>
  <c r="AH23" i="3" s="1"/>
  <c r="AI23" i="3" s="1"/>
  <c r="AJ23" i="3" s="1"/>
  <c r="AK23" i="3" l="1"/>
  <c r="AL23" i="3" s="1"/>
  <c r="C24" i="3" s="1"/>
  <c r="D24" i="3" s="1"/>
  <c r="E24" i="3" s="1"/>
  <c r="F24" i="3" s="1"/>
  <c r="G24" i="3" s="1"/>
  <c r="H24" i="3" s="1"/>
  <c r="I24" i="3" s="1"/>
  <c r="J24" i="3" s="1"/>
  <c r="K24" i="3" s="1"/>
  <c r="L24" i="3" l="1"/>
  <c r="M24" i="3" s="1"/>
  <c r="N24" i="3" s="1"/>
  <c r="O24" i="3" l="1"/>
  <c r="P24" i="3" s="1"/>
  <c r="Q24" i="3" s="1"/>
  <c r="R24" i="3" l="1"/>
  <c r="S24" i="3" s="1"/>
  <c r="T24" i="3" s="1"/>
  <c r="U24" i="3" l="1"/>
  <c r="V24" i="3" s="1"/>
  <c r="W24" i="3" s="1"/>
  <c r="X24" i="3" l="1"/>
  <c r="Y24" i="3" s="1"/>
  <c r="Z24" i="3" s="1"/>
  <c r="AA24" i="3" l="1"/>
  <c r="AB24" i="3" s="1"/>
  <c r="AC24" i="3" s="1"/>
  <c r="AD24" i="3" s="1"/>
  <c r="AE24" i="3" s="1"/>
  <c r="AF24" i="3" s="1"/>
  <c r="AG24" i="3" s="1"/>
  <c r="AH24" i="3" s="1"/>
  <c r="AI24" i="3" s="1"/>
  <c r="AJ24" i="3" s="1"/>
  <c r="AK24" i="3" l="1"/>
  <c r="AL24" i="3" s="1"/>
  <c r="C25" i="3" s="1"/>
  <c r="D25" i="3" s="1"/>
  <c r="E25" i="3" s="1"/>
  <c r="F25" i="3" s="1"/>
  <c r="G25" i="3" s="1"/>
  <c r="H25" i="3" s="1"/>
  <c r="I25" i="3" l="1"/>
  <c r="J25" i="3" s="1"/>
  <c r="K25" i="3" s="1"/>
  <c r="L25" i="3" s="1"/>
  <c r="M25" i="3" s="1"/>
  <c r="N25" i="3" s="1"/>
  <c r="O25" i="3" l="1"/>
  <c r="P25" i="3" s="1"/>
  <c r="Q25" i="3" s="1"/>
  <c r="R25" i="3" s="1"/>
  <c r="S25" i="3" s="1"/>
  <c r="T25" i="3" s="1"/>
  <c r="U25" i="3" l="1"/>
  <c r="V25" i="3" s="1"/>
  <c r="W25" i="3" s="1"/>
  <c r="X25" i="3" s="1"/>
  <c r="Y25" i="3" s="1"/>
  <c r="Z25" i="3" s="1"/>
  <c r="AA25" i="3" l="1"/>
  <c r="AB25" i="3" s="1"/>
  <c r="AC25" i="3" s="1"/>
  <c r="AD25" i="3" s="1"/>
  <c r="AE25" i="3" s="1"/>
  <c r="AF25" i="3" s="1"/>
  <c r="AG25" i="3" s="1"/>
  <c r="AH25" i="3" s="1"/>
  <c r="AI25" i="3" s="1"/>
  <c r="AJ25" i="3" s="1"/>
  <c r="AK25" i="3" l="1"/>
  <c r="AL25" i="3" s="1"/>
  <c r="C26" i="3" s="1"/>
  <c r="D26" i="3" s="1"/>
  <c r="E26" i="3" s="1"/>
  <c r="F26" i="3" s="1"/>
  <c r="G26" i="3" s="1"/>
  <c r="H26" i="3" s="1"/>
  <c r="I26" i="3" l="1"/>
  <c r="J26" i="3" s="1"/>
  <c r="K26" i="3" s="1"/>
  <c r="L26" i="3" s="1"/>
  <c r="M26" i="3" s="1"/>
  <c r="N26" i="3" s="1"/>
  <c r="O26" i="3" l="1"/>
  <c r="P26" i="3" s="1"/>
  <c r="Q26" i="3" s="1"/>
  <c r="R26" i="3" s="1"/>
  <c r="S26" i="3" s="1"/>
  <c r="T26" i="3" s="1"/>
  <c r="U26" i="3" l="1"/>
  <c r="V26" i="3" s="1"/>
  <c r="W26" i="3" s="1"/>
  <c r="X26" i="3" l="1"/>
  <c r="Y26" i="3" s="1"/>
  <c r="Z26" i="3" s="1"/>
  <c r="AA26" i="3" l="1"/>
  <c r="AB26" i="3" s="1"/>
  <c r="AC26" i="3" s="1"/>
  <c r="AD26" i="3" s="1"/>
  <c r="AE26" i="3" s="1"/>
  <c r="AF26" i="3" s="1"/>
  <c r="AG26" i="3" s="1"/>
  <c r="AH26" i="3" s="1"/>
  <c r="AI26" i="3" s="1"/>
  <c r="AJ26" i="3" s="1"/>
  <c r="AK26" i="3" l="1"/>
  <c r="AL26" i="3" s="1"/>
  <c r="C27" i="3" s="1"/>
  <c r="D27" i="3" s="1"/>
  <c r="E27" i="3" s="1"/>
  <c r="F27" i="3" s="1"/>
  <c r="G27" i="3" s="1"/>
  <c r="H27" i="3" s="1"/>
  <c r="I27" i="3" l="1"/>
  <c r="J27" i="3" s="1"/>
  <c r="K27" i="3" s="1"/>
  <c r="L27" i="3" s="1"/>
  <c r="M27" i="3" s="1"/>
  <c r="N27" i="3" s="1"/>
  <c r="O27" i="3" l="1"/>
  <c r="P27" i="3" s="1"/>
  <c r="Q27" i="3" s="1"/>
  <c r="R27" i="3" s="1"/>
  <c r="S27" i="3" s="1"/>
  <c r="T27" i="3" s="1"/>
  <c r="U27" i="3" l="1"/>
  <c r="V27" i="3" s="1"/>
  <c r="W27" i="3" s="1"/>
  <c r="X27" i="3" l="1"/>
  <c r="Y27" i="3" s="1"/>
  <c r="Z27" i="3" s="1"/>
  <c r="AA27" i="3" l="1"/>
  <c r="AB27" i="3" s="1"/>
  <c r="AC27" i="3" s="1"/>
  <c r="AD27" i="3" s="1"/>
  <c r="AE27" i="3" s="1"/>
  <c r="AF27" i="3" s="1"/>
  <c r="AG27" i="3" s="1"/>
  <c r="AH27" i="3" s="1"/>
  <c r="AI27" i="3" s="1"/>
  <c r="AJ27" i="3" s="1"/>
  <c r="AK27" i="3" l="1"/>
  <c r="AL27" i="3" s="1"/>
  <c r="C28" i="3" s="1"/>
  <c r="D28" i="3" s="1"/>
  <c r="E28" i="3" s="1"/>
  <c r="F28" i="3" s="1"/>
  <c r="G28" i="3" s="1"/>
  <c r="H28" i="3" s="1"/>
  <c r="I28" i="3" l="1"/>
  <c r="J28" i="3" s="1"/>
  <c r="K28" i="3" s="1"/>
  <c r="L28" i="3" s="1"/>
  <c r="M28" i="3" s="1"/>
  <c r="N28" i="3" s="1"/>
  <c r="O28" i="3" l="1"/>
  <c r="P28" i="3" s="1"/>
  <c r="Q28" i="3" s="1"/>
  <c r="R28" i="3" s="1"/>
  <c r="S28" i="3" s="1"/>
  <c r="T28" i="3" s="1"/>
  <c r="U28" i="3" l="1"/>
  <c r="V28" i="3" s="1"/>
  <c r="W28" i="3" s="1"/>
  <c r="X28" i="3" s="1"/>
  <c r="Y28" i="3" s="1"/>
  <c r="Z28" i="3" s="1"/>
  <c r="AA28" i="3" l="1"/>
  <c r="AB28" i="3" s="1"/>
  <c r="AC28" i="3" s="1"/>
  <c r="AD28" i="3" s="1"/>
  <c r="AE28" i="3" s="1"/>
  <c r="AF28" i="3" s="1"/>
  <c r="AG28" i="3" s="1"/>
  <c r="AH28" i="3" s="1"/>
  <c r="AI28" i="3" s="1"/>
  <c r="AJ28" i="3" s="1"/>
  <c r="AK28" i="3" l="1"/>
  <c r="AL28" i="3" s="1"/>
  <c r="C29" i="3" s="1"/>
  <c r="D29" i="3" s="1"/>
  <c r="E29" i="3" s="1"/>
  <c r="F29" i="3" s="1"/>
  <c r="G29" i="3" s="1"/>
  <c r="H29" i="3" s="1"/>
  <c r="I29" i="3" l="1"/>
  <c r="J29" i="3" s="1"/>
  <c r="K29" i="3" s="1"/>
  <c r="L29" i="3" s="1"/>
  <c r="M29" i="3" s="1"/>
  <c r="N29" i="3" s="1"/>
  <c r="O29" i="3" l="1"/>
  <c r="P29" i="3" s="1"/>
  <c r="Q29" i="3" s="1"/>
  <c r="R29" i="3" s="1"/>
  <c r="S29" i="3" s="1"/>
  <c r="T29" i="3" s="1"/>
  <c r="U29" i="3" l="1"/>
  <c r="V29" i="3" s="1"/>
  <c r="W29" i="3" s="1"/>
  <c r="X29" i="3" l="1"/>
  <c r="Y29" i="3" s="1"/>
  <c r="Z29" i="3" s="1"/>
  <c r="AA29" i="3" l="1"/>
  <c r="AB29" i="3" s="1"/>
  <c r="AC29" i="3" s="1"/>
  <c r="AD29" i="3" s="1"/>
  <c r="AE29" i="3" s="1"/>
  <c r="AF29" i="3" s="1"/>
  <c r="AG29" i="3" s="1"/>
  <c r="AH29" i="3" s="1"/>
  <c r="AI29" i="3" s="1"/>
  <c r="AJ29" i="3" s="1"/>
  <c r="AK29" i="3" l="1"/>
  <c r="AL29" i="3" s="1"/>
  <c r="C30" i="3" s="1"/>
  <c r="D30" i="3" s="1"/>
  <c r="E30" i="3" s="1"/>
  <c r="F30" i="3" s="1"/>
  <c r="G30" i="3" s="1"/>
  <c r="H30" i="3" s="1"/>
  <c r="I30" i="3" l="1"/>
  <c r="J30" i="3" s="1"/>
  <c r="K30" i="3" s="1"/>
  <c r="L30" i="3" s="1"/>
  <c r="M30" i="3" s="1"/>
  <c r="N30" i="3" s="1"/>
  <c r="O30" i="3" l="1"/>
  <c r="P30" i="3" s="1"/>
  <c r="Q30" i="3" s="1"/>
  <c r="R30" i="3" s="1"/>
  <c r="S30" i="3" s="1"/>
  <c r="T30" i="3" s="1"/>
  <c r="U30" i="3" l="1"/>
  <c r="V30" i="3" s="1"/>
  <c r="W30" i="3" s="1"/>
  <c r="X30" i="3" l="1"/>
  <c r="Y30" i="3" s="1"/>
  <c r="Z30" i="3" s="1"/>
  <c r="AA30" i="3" l="1"/>
  <c r="AB30" i="3" s="1"/>
  <c r="AC30" i="3" s="1"/>
  <c r="AD30" i="3" s="1"/>
  <c r="AE30" i="3" s="1"/>
  <c r="AF30" i="3" s="1"/>
  <c r="AG30" i="3" s="1"/>
  <c r="AH30" i="3" s="1"/>
  <c r="AI30" i="3" s="1"/>
  <c r="AJ30" i="3" s="1"/>
  <c r="AK30" i="3" l="1"/>
  <c r="AL30" i="3" s="1"/>
  <c r="C31" i="3" s="1"/>
  <c r="D31" i="3" s="1"/>
  <c r="E31" i="3" s="1"/>
  <c r="F31" i="3" s="1"/>
  <c r="G31" i="3" s="1"/>
  <c r="H31" i="3" s="1"/>
  <c r="I31" i="3" l="1"/>
  <c r="J31" i="3" s="1"/>
  <c r="K31" i="3" s="1"/>
  <c r="L31" i="3" s="1"/>
  <c r="M31" i="3" s="1"/>
  <c r="N31" i="3" s="1"/>
  <c r="O31" i="3" l="1"/>
  <c r="P31" i="3" s="1"/>
  <c r="Q31" i="3" s="1"/>
  <c r="R31" i="3" s="1"/>
  <c r="S31" i="3" s="1"/>
  <c r="T31" i="3" s="1"/>
  <c r="U31" i="3" l="1"/>
  <c r="V31" i="3" s="1"/>
  <c r="W31" i="3" s="1"/>
  <c r="X31" i="3" l="1"/>
  <c r="Y31" i="3" s="1"/>
  <c r="Z31" i="3" s="1"/>
  <c r="AA31" i="3" l="1"/>
  <c r="AB31" i="3" s="1"/>
  <c r="AC31" i="3" s="1"/>
  <c r="AD31" i="3" s="1"/>
  <c r="AE31" i="3" s="1"/>
  <c r="AF31" i="3" s="1"/>
  <c r="AG31" i="3" s="1"/>
  <c r="AH31" i="3" s="1"/>
  <c r="AI31" i="3" s="1"/>
  <c r="AJ31" i="3" s="1"/>
  <c r="AK31" i="3" l="1"/>
  <c r="AL31" i="3" s="1"/>
  <c r="C32" i="3" s="1"/>
  <c r="D32" i="3" s="1"/>
  <c r="E32" i="3" s="1"/>
  <c r="F32" i="3" s="1"/>
  <c r="G32" i="3" s="1"/>
  <c r="H32" i="3" s="1"/>
  <c r="I32" i="3" s="1"/>
  <c r="J32" i="3" s="1"/>
  <c r="K32" i="3" s="1"/>
  <c r="L32" i="3" l="1"/>
  <c r="M32" i="3" s="1"/>
  <c r="N32" i="3" s="1"/>
  <c r="O32" i="3" l="1"/>
  <c r="P32" i="3" s="1"/>
  <c r="Q32" i="3" s="1"/>
  <c r="R32" i="3" l="1"/>
  <c r="S32" i="3" s="1"/>
  <c r="T32" i="3" s="1"/>
  <c r="U32" i="3" l="1"/>
  <c r="V32" i="3" s="1"/>
  <c r="W32" i="3" s="1"/>
  <c r="X32" i="3" l="1"/>
  <c r="Y32" i="3" s="1"/>
  <c r="Z32" i="3" s="1"/>
  <c r="AA32" i="3" l="1"/>
  <c r="AB32" i="3" s="1"/>
  <c r="AC32" i="3" s="1"/>
  <c r="AD32" i="3" s="1"/>
  <c r="AE32" i="3" s="1"/>
  <c r="AF32" i="3" s="1"/>
  <c r="AG32" i="3" s="1"/>
  <c r="AH32" i="3" s="1"/>
  <c r="AI32" i="3" s="1"/>
  <c r="AJ32" i="3" s="1"/>
  <c r="AK32" i="3" l="1"/>
  <c r="AL32" i="3" s="1"/>
  <c r="C33" i="3" s="1"/>
  <c r="D33" i="3" s="1"/>
  <c r="E33" i="3" s="1"/>
  <c r="F33" i="3" s="1"/>
  <c r="G33" i="3" s="1"/>
  <c r="H33" i="3" s="1"/>
  <c r="I33" i="3" l="1"/>
  <c r="J33" i="3" s="1"/>
  <c r="K33" i="3" s="1"/>
  <c r="L33" i="3" s="1"/>
  <c r="M33" i="3" s="1"/>
  <c r="N33" i="3" s="1"/>
  <c r="O33" i="3" s="1"/>
  <c r="P33" i="3" s="1"/>
  <c r="Q33" i="3" s="1"/>
  <c r="R33" i="3" s="1"/>
  <c r="S33" i="3" s="1"/>
  <c r="T33" i="3" s="1"/>
  <c r="U33" i="3" s="1"/>
  <c r="V33" i="3" s="1"/>
  <c r="W33" i="3" s="1"/>
  <c r="X33" i="3" l="1"/>
  <c r="Y33" i="3" s="1"/>
  <c r="Z33" i="3" s="1"/>
  <c r="AA33" i="3" l="1"/>
  <c r="AB33" i="3" s="1"/>
  <c r="AC33" i="3" s="1"/>
  <c r="AD33" i="3" l="1"/>
  <c r="AE33" i="3" s="1"/>
  <c r="AF33" i="3" s="1"/>
  <c r="AG33" i="3" s="1"/>
  <c r="AH33" i="3" s="1"/>
  <c r="AI33" i="3" s="1"/>
  <c r="AJ33" i="3" s="1"/>
  <c r="AK33" i="3" l="1"/>
  <c r="AL33" i="3" s="1"/>
  <c r="C34" i="3" s="1"/>
  <c r="D34" i="3" s="1"/>
  <c r="E34" i="3" s="1"/>
  <c r="F34" i="3" s="1"/>
  <c r="G34" i="3" s="1"/>
  <c r="H34" i="3" s="1"/>
  <c r="I34" i="3" s="1"/>
  <c r="J34" i="3" s="1"/>
  <c r="K34" i="3" s="1"/>
  <c r="L34" i="3" s="1"/>
  <c r="M34" i="3" s="1"/>
  <c r="N34" i="3" s="1"/>
  <c r="O34" i="3" l="1"/>
  <c r="P34" i="3" s="1"/>
  <c r="Q34" i="3" s="1"/>
  <c r="R34" i="3" l="1"/>
  <c r="S34" i="3" s="1"/>
  <c r="T34" i="3" s="1"/>
  <c r="U34" i="3" l="1"/>
  <c r="V34" i="3" s="1"/>
  <c r="W34" i="3" s="1"/>
  <c r="X34" i="3" l="1"/>
  <c r="Y34" i="3" s="1"/>
  <c r="Z34" i="3" s="1"/>
  <c r="AA34" i="3" l="1"/>
  <c r="AB34" i="3" s="1"/>
  <c r="AC34" i="3" s="1"/>
  <c r="AD34" i="3" l="1"/>
  <c r="AE34" i="3" s="1"/>
  <c r="AF34" i="3" s="1"/>
  <c r="AG34" i="3" s="1"/>
  <c r="AH34" i="3" s="1"/>
  <c r="AI34" i="3" s="1"/>
  <c r="AJ34" i="3" s="1"/>
  <c r="AK34" i="3" l="1"/>
  <c r="AL34" i="3" s="1"/>
  <c r="C35" i="3" s="1"/>
  <c r="D35" i="3" s="1"/>
  <c r="E35" i="3" s="1"/>
  <c r="F35" i="3" s="1"/>
  <c r="G35" i="3" s="1"/>
  <c r="H35" i="3" s="1"/>
  <c r="I35" i="3" s="1"/>
  <c r="J35" i="3" s="1"/>
  <c r="K35" i="3" s="1"/>
  <c r="L35" i="3" l="1"/>
  <c r="M35" i="3" s="1"/>
  <c r="N35" i="3" s="1"/>
  <c r="O35" i="3" l="1"/>
  <c r="P35" i="3" s="1"/>
  <c r="Q35" i="3" s="1"/>
  <c r="R35" i="3" l="1"/>
  <c r="S35" i="3" s="1"/>
  <c r="T35" i="3" s="1"/>
  <c r="U35" i="3" l="1"/>
  <c r="V35" i="3" s="1"/>
  <c r="W35" i="3" s="1"/>
  <c r="X35" i="3" l="1"/>
  <c r="Y35" i="3" s="1"/>
  <c r="Z35" i="3" s="1"/>
  <c r="AA35" i="3" l="1"/>
  <c r="AB35" i="3" s="1"/>
  <c r="AC35" i="3" s="1"/>
  <c r="AD35" i="3" l="1"/>
  <c r="AE35" i="3" s="1"/>
  <c r="AF35" i="3" s="1"/>
  <c r="AG35" i="3" s="1"/>
  <c r="AH35" i="3" s="1"/>
  <c r="AI35" i="3" s="1"/>
  <c r="AJ35" i="3" s="1"/>
  <c r="AK35" i="3" l="1"/>
  <c r="AL35" i="3" s="1"/>
  <c r="C36" i="3" s="1"/>
  <c r="D36" i="3" s="1"/>
  <c r="E36" i="3" s="1"/>
  <c r="F36" i="3" s="1"/>
  <c r="G36" i="3" s="1"/>
  <c r="H36" i="3" s="1"/>
  <c r="I36" i="3" s="1"/>
  <c r="J36" i="3" s="1"/>
  <c r="K36" i="3" s="1"/>
  <c r="L36" i="3" s="1"/>
  <c r="M36" i="3" s="1"/>
  <c r="N36" i="3" s="1"/>
  <c r="O36" i="3" l="1"/>
  <c r="P36" i="3" s="1"/>
  <c r="Q36" i="3" s="1"/>
  <c r="R36" i="3" l="1"/>
  <c r="S36" i="3" s="1"/>
  <c r="T36" i="3" s="1"/>
  <c r="U36" i="3" l="1"/>
  <c r="V36" i="3" s="1"/>
  <c r="W36" i="3" s="1"/>
  <c r="X36" i="3" l="1"/>
  <c r="Y36" i="3" s="1"/>
  <c r="Z36" i="3" s="1"/>
  <c r="AA36" i="3" l="1"/>
  <c r="AB36" i="3" s="1"/>
  <c r="AC36" i="3" s="1"/>
  <c r="AD36" i="3" l="1"/>
  <c r="AE36" i="3" s="1"/>
  <c r="AF36" i="3" s="1"/>
  <c r="AG36" i="3" s="1"/>
  <c r="AH36" i="3" s="1"/>
  <c r="AI36" i="3" s="1"/>
  <c r="AJ36" i="3" s="1"/>
  <c r="AK36" i="3" l="1"/>
  <c r="AL36" i="3" s="1"/>
  <c r="C37" i="3" s="1"/>
  <c r="D37" i="3" s="1"/>
  <c r="E37" i="3" s="1"/>
  <c r="F37" i="3" s="1"/>
  <c r="G37" i="3" s="1"/>
  <c r="H37" i="3" s="1"/>
  <c r="I37" i="3" s="1"/>
  <c r="J37" i="3" s="1"/>
  <c r="K37" i="3" s="1"/>
  <c r="L37" i="3" l="1"/>
  <c r="M37" i="3" s="1"/>
  <c r="N37" i="3" s="1"/>
  <c r="O37" i="3" l="1"/>
  <c r="P37" i="3" s="1"/>
  <c r="Q37" i="3" s="1"/>
  <c r="R37" i="3" l="1"/>
  <c r="S37" i="3" s="1"/>
  <c r="T37" i="3" s="1"/>
  <c r="U37" i="3" l="1"/>
  <c r="V37" i="3" s="1"/>
  <c r="W37" i="3" s="1"/>
  <c r="X37" i="3" l="1"/>
  <c r="Y37" i="3" s="1"/>
  <c r="Z37" i="3" s="1"/>
  <c r="AA37" i="3" l="1"/>
  <c r="AB37" i="3" s="1"/>
  <c r="AC37" i="3" s="1"/>
  <c r="AD37" i="3" l="1"/>
  <c r="AE37" i="3" s="1"/>
  <c r="AF37" i="3" s="1"/>
  <c r="AG37" i="3" s="1"/>
  <c r="AH37" i="3" s="1"/>
  <c r="AI37" i="3" s="1"/>
  <c r="AJ37" i="3" s="1"/>
  <c r="AK37" i="3" l="1"/>
  <c r="AL37" i="3" s="1"/>
  <c r="C38" i="3" s="1"/>
  <c r="D38" i="3" s="1"/>
  <c r="E38" i="3" s="1"/>
  <c r="F38" i="3" s="1"/>
  <c r="G38" i="3" s="1"/>
  <c r="H38" i="3" s="1"/>
  <c r="I38" i="3" s="1"/>
  <c r="J38" i="3" s="1"/>
  <c r="K38" i="3" s="1"/>
  <c r="L38" i="3" s="1"/>
  <c r="M38" i="3" s="1"/>
  <c r="N38" i="3" s="1"/>
  <c r="O38" i="3" l="1"/>
  <c r="P38" i="3" s="1"/>
  <c r="Q38" i="3" s="1"/>
  <c r="R38" i="3" l="1"/>
  <c r="S38" i="3" s="1"/>
  <c r="T38" i="3" s="1"/>
  <c r="U38" i="3" l="1"/>
  <c r="V38" i="3" s="1"/>
  <c r="W38" i="3" s="1"/>
  <c r="X38" i="3" l="1"/>
  <c r="Y38" i="3" s="1"/>
  <c r="Z38" i="3" s="1"/>
  <c r="AA38" i="3" l="1"/>
  <c r="AB38" i="3" s="1"/>
  <c r="AC38" i="3" s="1"/>
  <c r="AD38" i="3" l="1"/>
  <c r="AE38" i="3" s="1"/>
  <c r="AF38" i="3" s="1"/>
  <c r="AG38" i="3" s="1"/>
  <c r="AH38" i="3" s="1"/>
  <c r="AI38" i="3" s="1"/>
  <c r="AJ38" i="3" s="1"/>
  <c r="AK38" i="3" l="1"/>
  <c r="AL38" i="3" s="1"/>
  <c r="C39" i="3" s="1"/>
  <c r="D39" i="3" s="1"/>
  <c r="E39" i="3" s="1"/>
  <c r="F39" i="3" s="1"/>
  <c r="G39" i="3" s="1"/>
  <c r="H39" i="3" s="1"/>
  <c r="I39" i="3" s="1"/>
  <c r="J39" i="3" s="1"/>
  <c r="K39" i="3" s="1"/>
  <c r="L39" i="3" s="1"/>
  <c r="M39" i="3" s="1"/>
  <c r="N39" i="3" s="1"/>
  <c r="O39" i="3" l="1"/>
  <c r="P39" i="3" s="1"/>
  <c r="Q39" i="3" s="1"/>
  <c r="R39" i="3" l="1"/>
  <c r="S39" i="3" s="1"/>
  <c r="T39" i="3" s="1"/>
  <c r="U39" i="3" l="1"/>
  <c r="V39" i="3" s="1"/>
  <c r="W39" i="3" s="1"/>
  <c r="X39" i="3" l="1"/>
  <c r="Y39" i="3" s="1"/>
  <c r="Z39" i="3" s="1"/>
  <c r="AA39" i="3" l="1"/>
  <c r="AB39" i="3" s="1"/>
  <c r="AC39" i="3" s="1"/>
  <c r="AD39" i="3" l="1"/>
  <c r="AE39" i="3" s="1"/>
  <c r="AF39" i="3" s="1"/>
  <c r="AG39" i="3" s="1"/>
  <c r="AH39" i="3" s="1"/>
  <c r="AI39" i="3" s="1"/>
  <c r="AJ39" i="3" s="1"/>
  <c r="AK39" i="3" l="1"/>
  <c r="AL39" i="3" s="1"/>
  <c r="C40" i="3" s="1"/>
  <c r="D40" i="3" s="1"/>
  <c r="E40" i="3" s="1"/>
  <c r="F40" i="3" s="1"/>
  <c r="G40" i="3" s="1"/>
  <c r="H40" i="3" s="1"/>
  <c r="I40" i="3" s="1"/>
  <c r="J40" i="3" s="1"/>
  <c r="K40" i="3" s="1"/>
  <c r="L40" i="3" l="1"/>
  <c r="M40" i="3" s="1"/>
  <c r="N40" i="3" s="1"/>
  <c r="O40" i="3" l="1"/>
  <c r="P40" i="3" s="1"/>
  <c r="Q40" i="3" s="1"/>
  <c r="R40" i="3" l="1"/>
  <c r="S40" i="3" s="1"/>
  <c r="T40" i="3" s="1"/>
  <c r="U40" i="3" l="1"/>
  <c r="V40" i="3" s="1"/>
  <c r="W40" i="3" s="1"/>
  <c r="X40" i="3" l="1"/>
  <c r="Y40" i="3" s="1"/>
  <c r="Z40" i="3" s="1"/>
  <c r="AA40" i="3" l="1"/>
  <c r="AB40" i="3" s="1"/>
  <c r="AC40" i="3" s="1"/>
  <c r="AD40" i="3" l="1"/>
  <c r="AE40" i="3" s="1"/>
  <c r="AF40" i="3" s="1"/>
  <c r="AG40" i="3" s="1"/>
  <c r="AH40" i="3" s="1"/>
  <c r="AI40" i="3" s="1"/>
  <c r="AJ40" i="3" s="1"/>
  <c r="AK40" i="3" l="1"/>
  <c r="AL40" i="3" s="1"/>
  <c r="C41" i="3" s="1"/>
  <c r="D41" i="3" s="1"/>
  <c r="E41" i="3" s="1"/>
  <c r="F41" i="3" s="1"/>
  <c r="G41" i="3" s="1"/>
  <c r="H41" i="3" s="1"/>
  <c r="I41" i="3" s="1"/>
  <c r="J41" i="3" s="1"/>
  <c r="K41" i="3" s="1"/>
  <c r="L41" i="3" s="1"/>
  <c r="M41" i="3" s="1"/>
  <c r="N41" i="3" s="1"/>
  <c r="O41" i="3" l="1"/>
  <c r="P41" i="3" s="1"/>
  <c r="Q41" i="3" s="1"/>
  <c r="R41" i="3" l="1"/>
  <c r="S41" i="3" s="1"/>
  <c r="T41" i="3" s="1"/>
  <c r="U41" i="3" l="1"/>
  <c r="V41" i="3" s="1"/>
  <c r="W41" i="3" s="1"/>
  <c r="X41" i="3" l="1"/>
  <c r="Y41" i="3" s="1"/>
  <c r="Z41" i="3" s="1"/>
  <c r="AA41" i="3" l="1"/>
  <c r="AB41" i="3" s="1"/>
  <c r="AC41" i="3" s="1"/>
  <c r="AD41" i="3" l="1"/>
  <c r="AE41" i="3" s="1"/>
  <c r="AF41" i="3" s="1"/>
  <c r="AG41" i="3" s="1"/>
  <c r="AH41" i="3" s="1"/>
  <c r="AI41" i="3" s="1"/>
  <c r="AJ41" i="3" s="1"/>
  <c r="AK41" i="3" l="1"/>
  <c r="AL41" i="3" s="1"/>
</calcChain>
</file>

<file path=xl/sharedStrings.xml><?xml version="1.0" encoding="utf-8"?>
<sst xmlns="http://schemas.openxmlformats.org/spreadsheetml/2006/main" count="63" uniqueCount="40">
  <si>
    <t>Rsens</t>
  </si>
  <si>
    <t>ILED</t>
  </si>
  <si>
    <t>PD</t>
  </si>
  <si>
    <t>Tj</t>
  </si>
  <si>
    <t>Vsense</t>
  </si>
  <si>
    <t>R1</t>
  </si>
  <si>
    <t>ADIM2</t>
  </si>
  <si>
    <t>RNTC</t>
  </si>
  <si>
    <t>R100</t>
  </si>
  <si>
    <t>USER INPUTS</t>
  </si>
  <si>
    <t>B50/25</t>
  </si>
  <si>
    <t>KC</t>
  </si>
  <si>
    <t xml:space="preserve">M </t>
  </si>
  <si>
    <t>R</t>
  </si>
  <si>
    <t xml:space="preserve">U </t>
  </si>
  <si>
    <t>Grade</t>
  </si>
  <si>
    <t>V</t>
  </si>
  <si>
    <t>A</t>
  </si>
  <si>
    <t>W</t>
  </si>
  <si>
    <t>degC</t>
  </si>
  <si>
    <t>ohm</t>
  </si>
  <si>
    <t>NTC-Thermistors.pdf (kyocera-avx.com)</t>
  </si>
  <si>
    <t>B150/100</t>
  </si>
  <si>
    <t>R25</t>
  </si>
  <si>
    <t>°C</t>
  </si>
  <si>
    <t>°K</t>
  </si>
  <si>
    <t>TA</t>
  </si>
  <si>
    <t>°C/W</t>
  </si>
  <si>
    <t>Top resistor</t>
  </si>
  <si>
    <t xml:space="preserve">Calculated B150/100 </t>
  </si>
  <si>
    <t>A80804 thermal derating using Analog Dimming calculator.</t>
  </si>
  <si>
    <t>MOSFET Rtja</t>
  </si>
  <si>
    <t>LED Vf</t>
  </si>
  <si>
    <t xml:space="preserve">Select from drop down list  for B50/25 </t>
  </si>
  <si>
    <t>B Value for NTC R100 spec at 100°C</t>
  </si>
  <si>
    <t>RNTC at 25°C</t>
  </si>
  <si>
    <t>Calculated RNTC at 100°C</t>
  </si>
  <si>
    <t>Refer Figure 9 in application note</t>
  </si>
  <si>
    <t>MCO-0001562</t>
  </si>
  <si>
    <t>REV.0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</si>
</sst>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15" x14ac:knownFonts="1">
    <font>
      <sz val="10"/>
      <color rgb="FF000000"/>
      <name val="Times New Roman"/>
      <charset val="204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u/>
      <sz val="10"/>
      <color theme="10"/>
      <name val="Times New Roman"/>
      <charset val="204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FF0000"/>
      <name val="Times New Roman"/>
      <family val="1"/>
    </font>
    <font>
      <sz val="9"/>
      <color rgb="FF000000"/>
      <name val="Calibri"/>
      <family val="2"/>
      <scheme val="minor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12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8" fillId="0" borderId="0" xfId="1" applyBorder="1" applyAlignment="1">
      <alignment horizontal="center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7" fillId="2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 applyProtection="1">
      <alignment horizontal="left" vertical="top"/>
      <protection hidden="1"/>
    </xf>
    <xf numFmtId="0" fontId="0" fillId="2" borderId="1" xfId="0" applyFill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6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1" fontId="4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vertical="top" wrapText="1"/>
    </xf>
    <xf numFmtId="1" fontId="3" fillId="0" borderId="0" xfId="0" applyNumberFormat="1" applyFont="1" applyAlignment="1">
      <alignment vertical="top" wrapText="1"/>
    </xf>
    <xf numFmtId="0" fontId="4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 wrapText="1"/>
    </xf>
    <xf numFmtId="1" fontId="10" fillId="3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/>
    </xf>
    <xf numFmtId="165" fontId="10" fillId="3" borderId="1" xfId="0" applyNumberFormat="1" applyFont="1" applyFill="1" applyBorder="1" applyAlignment="1">
      <alignment horizontal="left" vertical="top" shrinkToFit="1"/>
    </xf>
    <xf numFmtId="1" fontId="2" fillId="0" borderId="1" xfId="0" applyNumberFormat="1" applyFont="1" applyBorder="1" applyAlignment="1">
      <alignment horizontal="left" vertical="top" wrapText="1" shrinkToFit="1"/>
    </xf>
    <xf numFmtId="1" fontId="2" fillId="0" borderId="1" xfId="0" applyNumberFormat="1" applyFont="1" applyBorder="1" applyAlignment="1">
      <alignment horizontal="left" vertical="top"/>
    </xf>
    <xf numFmtId="2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8" fillId="0" borderId="0" xfId="1" applyBorder="1" applyAlignment="1" applyProtection="1">
      <alignment horizontal="center" vertical="top"/>
    </xf>
    <xf numFmtId="0" fontId="11" fillId="2" borderId="0" xfId="0" applyFont="1" applyFill="1" applyAlignment="1">
      <alignment horizontal="center" vertical="top"/>
    </xf>
    <xf numFmtId="0" fontId="11" fillId="2" borderId="3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LED Current</a:t>
            </a:r>
          </a:p>
        </c:rich>
      </c:tx>
      <c:layout>
        <c:manualLayout>
          <c:xMode val="edge"/>
          <c:yMode val="edge"/>
          <c:x val="0.4461031255284576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31975566118063"/>
          <c:y val="0.12457866615450003"/>
          <c:w val="0.77069321843912009"/>
          <c:h val="0.7045775100030304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derating!$E$18</c:f>
              <c:strCache>
                <c:ptCount val="1"/>
                <c:pt idx="0">
                  <c:v>ILED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derating!$A$21:$A$41</c:f>
              <c:numCache>
                <c:formatCode>0</c:formatCode>
                <c:ptCount val="21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100</c:v>
                </c:pt>
                <c:pt idx="11">
                  <c:v>105</c:v>
                </c:pt>
                <c:pt idx="12">
                  <c:v>110</c:v>
                </c:pt>
                <c:pt idx="13">
                  <c:v>115</c:v>
                </c:pt>
                <c:pt idx="14">
                  <c:v>120</c:v>
                </c:pt>
                <c:pt idx="15">
                  <c:v>125</c:v>
                </c:pt>
                <c:pt idx="16">
                  <c:v>130</c:v>
                </c:pt>
                <c:pt idx="17">
                  <c:v>135</c:v>
                </c:pt>
                <c:pt idx="18">
                  <c:v>140</c:v>
                </c:pt>
                <c:pt idx="19">
                  <c:v>145</c:v>
                </c:pt>
                <c:pt idx="20">
                  <c:v>150</c:v>
                </c:pt>
              </c:numCache>
            </c:numRef>
          </c:xVal>
          <c:yVal>
            <c:numRef>
              <c:f>derating!$AI$21:$AI$41</c:f>
              <c:numCache>
                <c:formatCode>0.00</c:formatCode>
                <c:ptCount val="21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0.23290277650195323</c:v>
                </c:pt>
                <c:pt idx="14">
                  <c:v>0.21142526414648488</c:v>
                </c:pt>
                <c:pt idx="15">
                  <c:v>0.19084251425190116</c:v>
                </c:pt>
                <c:pt idx="16">
                  <c:v>0.17131094992729742</c:v>
                </c:pt>
                <c:pt idx="17">
                  <c:v>0.15294330612596579</c:v>
                </c:pt>
                <c:pt idx="18">
                  <c:v>0.13581062459438198</c:v>
                </c:pt>
                <c:pt idx="19">
                  <c:v>0.11994621280981649</c:v>
                </c:pt>
                <c:pt idx="20" formatCode="0.000">
                  <c:v>0.10535088579893684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DC-46FC-B6C6-40328962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1407871"/>
        <c:axId val="2088205263"/>
      </c:scatterChart>
      <c:valAx>
        <c:axId val="2081407871"/>
        <c:scaling>
          <c:orientation val="minMax"/>
          <c:max val="15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Ambient Temp </a:t>
                </a:r>
                <a:r>
                  <a:rPr lang="en-US"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°</a:t>
                </a:r>
                <a:r>
                  <a:rPr lang="en-US"/>
                  <a:t>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205263"/>
        <c:crosses val="autoZero"/>
        <c:crossBetween val="midCat"/>
      </c:valAx>
      <c:valAx>
        <c:axId val="208820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ILED 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407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MOSFET Tj</a:t>
            </a:r>
          </a:p>
        </c:rich>
      </c:tx>
      <c:layout>
        <c:manualLayout>
          <c:xMode val="edge"/>
          <c:yMode val="edge"/>
          <c:x val="0.46998871800267727"/>
          <c:y val="6.64010624169986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19317443082186"/>
          <c:y val="0.15332027424094022"/>
          <c:w val="0.78704850089729872"/>
          <c:h val="0.666080559651158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derating!$G$18</c:f>
              <c:strCache>
                <c:ptCount val="1"/>
                <c:pt idx="0">
                  <c:v>Tj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derating!$A$21:$A$41</c:f>
              <c:numCache>
                <c:formatCode>0</c:formatCode>
                <c:ptCount val="21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100</c:v>
                </c:pt>
                <c:pt idx="11">
                  <c:v>105</c:v>
                </c:pt>
                <c:pt idx="12">
                  <c:v>110</c:v>
                </c:pt>
                <c:pt idx="13">
                  <c:v>115</c:v>
                </c:pt>
                <c:pt idx="14">
                  <c:v>120</c:v>
                </c:pt>
                <c:pt idx="15">
                  <c:v>125</c:v>
                </c:pt>
                <c:pt idx="16">
                  <c:v>130</c:v>
                </c:pt>
                <c:pt idx="17">
                  <c:v>135</c:v>
                </c:pt>
                <c:pt idx="18">
                  <c:v>140</c:v>
                </c:pt>
                <c:pt idx="19">
                  <c:v>145</c:v>
                </c:pt>
                <c:pt idx="20">
                  <c:v>150</c:v>
                </c:pt>
              </c:numCache>
            </c:numRef>
          </c:xVal>
          <c:yVal>
            <c:numRef>
              <c:f>derating!$AK$21:$AK$41</c:f>
              <c:numCache>
                <c:formatCode>0</c:formatCode>
                <c:ptCount val="21"/>
                <c:pt idx="0">
                  <c:v>53</c:v>
                </c:pt>
                <c:pt idx="1">
                  <c:v>58</c:v>
                </c:pt>
                <c:pt idx="2">
                  <c:v>63</c:v>
                </c:pt>
                <c:pt idx="3">
                  <c:v>68</c:v>
                </c:pt>
                <c:pt idx="4">
                  <c:v>73</c:v>
                </c:pt>
                <c:pt idx="5">
                  <c:v>78</c:v>
                </c:pt>
                <c:pt idx="6">
                  <c:v>83</c:v>
                </c:pt>
                <c:pt idx="7">
                  <c:v>88</c:v>
                </c:pt>
                <c:pt idx="8">
                  <c:v>93</c:v>
                </c:pt>
                <c:pt idx="9">
                  <c:v>98</c:v>
                </c:pt>
                <c:pt idx="10">
                  <c:v>103</c:v>
                </c:pt>
                <c:pt idx="11">
                  <c:v>108</c:v>
                </c:pt>
                <c:pt idx="12">
                  <c:v>113</c:v>
                </c:pt>
                <c:pt idx="13">
                  <c:v>117.79483331802344</c:v>
                </c:pt>
                <c:pt idx="14">
                  <c:v>122.53710316975781</c:v>
                </c:pt>
                <c:pt idx="15">
                  <c:v>127.29011017102282</c:v>
                </c:pt>
                <c:pt idx="16">
                  <c:v>132.05573139912758</c:v>
                </c:pt>
                <c:pt idx="17">
                  <c:v>136.83531967351158</c:v>
                </c:pt>
                <c:pt idx="18">
                  <c:v>141.62972749513258</c:v>
                </c:pt>
                <c:pt idx="19">
                  <c:v>146.43935455371781</c:v>
                </c:pt>
                <c:pt idx="20">
                  <c:v>151.26421062958724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5E-4FC3-8469-C899D816D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1407871"/>
        <c:axId val="2088205263"/>
      </c:scatterChart>
      <c:valAx>
        <c:axId val="2081407871"/>
        <c:scaling>
          <c:orientation val="minMax"/>
          <c:max val="15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Ambient Temp</a:t>
                </a:r>
                <a:r>
                  <a:rPr lang="en-US" baseline="0"/>
                  <a:t> </a:t>
                </a:r>
                <a:r>
                  <a:rPr lang="en-US"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°</a:t>
                </a:r>
                <a:r>
                  <a:rPr lang="en-US" baseline="0"/>
                  <a:t>C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205263"/>
        <c:crosses val="autoZero"/>
        <c:crossBetween val="midCat"/>
      </c:valAx>
      <c:valAx>
        <c:axId val="2088205263"/>
        <c:scaling>
          <c:orientation val="minMax"/>
          <c:max val="17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Tj</a:t>
                </a:r>
                <a:r>
                  <a:rPr lang="en-US" baseline="0"/>
                  <a:t> </a:t>
                </a:r>
                <a:r>
                  <a:rPr lang="en-US"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°</a:t>
                </a:r>
                <a:r>
                  <a:rPr lang="en-US" baseline="0"/>
                  <a:t>C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407871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55756</xdr:colOff>
      <xdr:row>41</xdr:row>
      <xdr:rowOff>135700</xdr:rowOff>
    </xdr:from>
    <xdr:to>
      <xdr:col>37</xdr:col>
      <xdr:colOff>344387</xdr:colOff>
      <xdr:row>54</xdr:row>
      <xdr:rowOff>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FF46C8-D095-3E59-755F-34BDE3948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3232</xdr:colOff>
      <xdr:row>41</xdr:row>
      <xdr:rowOff>130706</xdr:rowOff>
    </xdr:from>
    <xdr:to>
      <xdr:col>43</xdr:col>
      <xdr:colOff>36314</xdr:colOff>
      <xdr:row>53</xdr:row>
      <xdr:rowOff>170850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AD7A8C-E3FB-4F5E-9584-ACA1B785A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40</xdr:col>
      <xdr:colOff>86080</xdr:colOff>
      <xdr:row>0</xdr:row>
      <xdr:rowOff>146012</xdr:rowOff>
    </xdr:from>
    <xdr:to>
      <xdr:col>44</xdr:col>
      <xdr:colOff>230459</xdr:colOff>
      <xdr:row>4</xdr:row>
      <xdr:rowOff>56663</xdr:rowOff>
    </xdr:to>
    <xdr:pic>
      <xdr:nvPicPr>
        <xdr:cNvPr id="4" name="Picture 3" descr="Allegro MicroSystems">
          <a:extLst>
            <a:ext uri="{FF2B5EF4-FFF2-40B4-BE49-F238E27FC236}">
              <a16:creationId xmlns:a16="http://schemas.microsoft.com/office/drawing/2014/main" id="{A08FF437-84AE-B12B-F5F0-C2F36BCEB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9133" y="146012"/>
          <a:ext cx="2560721" cy="692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talogs.kyocera-avx.com/NTC-Thermistor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B003D-903A-4FD7-8F37-0EAF2DCDD56B}">
  <sheetPr>
    <pageSetUpPr fitToPage="1"/>
  </sheetPr>
  <dimension ref="A1:AP56"/>
  <sheetViews>
    <sheetView tabSelected="1" zoomScale="115" zoomScaleNormal="115" workbookViewId="0">
      <selection activeCell="AK5" sqref="AK5"/>
    </sheetView>
  </sheetViews>
  <sheetFormatPr defaultRowHeight="13.2" x14ac:dyDescent="0.25"/>
  <cols>
    <col min="1" max="1" width="3.109375" bestFit="1" customWidth="1"/>
    <col min="2" max="2" width="5.33203125" customWidth="1"/>
    <col min="3" max="3" width="6.77734375" hidden="1" customWidth="1"/>
    <col min="4" max="4" width="6.44140625" hidden="1" customWidth="1"/>
    <col min="5" max="5" width="5.109375" hidden="1" customWidth="1"/>
    <col min="6" max="7" width="4.44140625" hidden="1" customWidth="1"/>
    <col min="8" max="8" width="5.77734375" hidden="1" customWidth="1"/>
    <col min="9" max="9" width="2" hidden="1" customWidth="1"/>
    <col min="10" max="10" width="4" hidden="1" customWidth="1"/>
    <col min="11" max="11" width="5" hidden="1" customWidth="1"/>
    <col min="12" max="12" width="2" hidden="1" customWidth="1"/>
    <col min="13" max="13" width="4" hidden="1" customWidth="1"/>
    <col min="14" max="14" width="5" hidden="1" customWidth="1"/>
    <col min="15" max="15" width="2" hidden="1" customWidth="1"/>
    <col min="16" max="16" width="4" hidden="1" customWidth="1"/>
    <col min="17" max="17" width="5" hidden="1" customWidth="1"/>
    <col min="18" max="18" width="2" hidden="1" customWidth="1"/>
    <col min="19" max="19" width="4" hidden="1" customWidth="1"/>
    <col min="20" max="20" width="5" hidden="1" customWidth="1"/>
    <col min="21" max="21" width="2" hidden="1" customWidth="1"/>
    <col min="22" max="22" width="4" hidden="1" customWidth="1"/>
    <col min="23" max="23" width="5" hidden="1" customWidth="1"/>
    <col min="24" max="24" width="2" hidden="1" customWidth="1"/>
    <col min="25" max="25" width="4" hidden="1" customWidth="1"/>
    <col min="26" max="26" width="5" hidden="1" customWidth="1"/>
    <col min="27" max="27" width="2" hidden="1" customWidth="1"/>
    <col min="28" max="28" width="4" hidden="1" customWidth="1"/>
    <col min="29" max="29" width="5" hidden="1" customWidth="1"/>
    <col min="30" max="30" width="2" hidden="1" customWidth="1"/>
    <col min="31" max="31" width="4" hidden="1" customWidth="1"/>
    <col min="32" max="32" width="5" hidden="1" customWidth="1"/>
    <col min="33" max="33" width="5.6640625" customWidth="1"/>
    <col min="34" max="34" width="6.77734375" bestFit="1" customWidth="1"/>
    <col min="35" max="35" width="6.44140625" bestFit="1" customWidth="1"/>
    <col min="36" max="36" width="8.77734375" bestFit="1" customWidth="1"/>
    <col min="37" max="37" width="7" bestFit="1" customWidth="1"/>
    <col min="38" max="38" width="6.44140625" bestFit="1" customWidth="1"/>
    <col min="39" max="39" width="16.109375" customWidth="1"/>
    <col min="41" max="41" width="8.44140625" customWidth="1"/>
  </cols>
  <sheetData>
    <row r="1" spans="2:42" ht="20.399999999999999" x14ac:dyDescent="0.25">
      <c r="B1" s="8" t="s">
        <v>30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2:42" x14ac:dyDescent="0.25">
      <c r="AG2" s="1" t="s">
        <v>37</v>
      </c>
    </row>
    <row r="3" spans="2:42" x14ac:dyDescent="0.25">
      <c r="AG3" s="1"/>
    </row>
    <row r="4" spans="2:42" x14ac:dyDescent="0.25">
      <c r="AG4" s="36" t="s">
        <v>9</v>
      </c>
      <c r="AH4" s="36"/>
      <c r="AI4" s="37"/>
      <c r="AJ4" s="5" t="s">
        <v>32</v>
      </c>
      <c r="AK4" s="11">
        <v>6</v>
      </c>
      <c r="AL4" s="2" t="s">
        <v>16</v>
      </c>
    </row>
    <row r="5" spans="2:42" ht="26.4" x14ac:dyDescent="0.25">
      <c r="AH5" s="3"/>
      <c r="AI5" s="3"/>
      <c r="AJ5" s="9" t="s">
        <v>31</v>
      </c>
      <c r="AK5" s="11">
        <v>2</v>
      </c>
      <c r="AL5" s="4" t="s">
        <v>27</v>
      </c>
    </row>
    <row r="6" spans="2:42" x14ac:dyDescent="0.25">
      <c r="B6" s="6"/>
      <c r="C6" s="6"/>
      <c r="D6" s="6"/>
      <c r="E6" s="6"/>
      <c r="F6" s="6"/>
      <c r="G6" s="6"/>
      <c r="H6" s="6"/>
      <c r="AH6" s="3"/>
      <c r="AI6" s="3"/>
      <c r="AJ6" s="5" t="s">
        <v>0</v>
      </c>
      <c r="AK6" s="11">
        <v>2</v>
      </c>
      <c r="AL6" s="2" t="s">
        <v>20</v>
      </c>
    </row>
    <row r="7" spans="2:42" x14ac:dyDescent="0.25">
      <c r="AH7" s="3"/>
      <c r="AI7" s="3"/>
      <c r="AJ7" s="5" t="s">
        <v>23</v>
      </c>
      <c r="AK7" s="11">
        <v>100000</v>
      </c>
      <c r="AL7" s="2" t="s">
        <v>20</v>
      </c>
      <c r="AM7" s="44" t="s">
        <v>35</v>
      </c>
      <c r="AN7" s="45"/>
    </row>
    <row r="8" spans="2:42" x14ac:dyDescent="0.25">
      <c r="AH8" s="3"/>
      <c r="AI8" s="3"/>
      <c r="AJ8" s="5" t="s">
        <v>5</v>
      </c>
      <c r="AK8" s="11">
        <v>2300</v>
      </c>
      <c r="AL8" s="2" t="s">
        <v>20</v>
      </c>
      <c r="AM8" s="44" t="s">
        <v>28</v>
      </c>
      <c r="AN8" s="45"/>
    </row>
    <row r="9" spans="2:42" x14ac:dyDescent="0.25">
      <c r="AJ9" s="5" t="s">
        <v>10</v>
      </c>
      <c r="AK9" s="11">
        <v>4840</v>
      </c>
      <c r="AL9" s="2" t="s">
        <v>20</v>
      </c>
      <c r="AM9" s="44" t="s">
        <v>33</v>
      </c>
      <c r="AN9" s="45"/>
      <c r="AO9" s="45"/>
      <c r="AP9" s="45"/>
    </row>
    <row r="10" spans="2:42" x14ac:dyDescent="0.25">
      <c r="AJ10" s="12" t="s">
        <v>22</v>
      </c>
      <c r="AK10" s="13">
        <f>IF(AK9=3470,AI16,IF(AK9=3950,AJ16,IF(AK9=4400,AK16,IF(AK9=4840,AL16,#REF!))))</f>
        <v>5033.5838774234417</v>
      </c>
      <c r="AL10" s="2" t="s">
        <v>20</v>
      </c>
      <c r="AM10" s="44" t="s">
        <v>29</v>
      </c>
      <c r="AN10" s="45"/>
      <c r="AO10" s="45"/>
    </row>
    <row r="11" spans="2:42" x14ac:dyDescent="0.25">
      <c r="AB11" s="14"/>
      <c r="AJ11" s="12" t="s">
        <v>8</v>
      </c>
      <c r="AK11" s="15">
        <f>_R100*IF(AK9=3470,0.09608,IF(AK9=3950,0.06937,IF(AK9=4400,0.05071,IF(AK9=4840,0.03763))))</f>
        <v>3762.9999999999995</v>
      </c>
      <c r="AL11" s="2" t="s">
        <v>20</v>
      </c>
      <c r="AM11" s="44" t="s">
        <v>36</v>
      </c>
      <c r="AN11" s="45"/>
      <c r="AO11" s="45"/>
    </row>
    <row r="12" spans="2:42" x14ac:dyDescent="0.25">
      <c r="AB12" s="14"/>
      <c r="AJ12" s="16"/>
      <c r="AL12" s="1"/>
      <c r="AM12" s="1"/>
      <c r="AN12" s="1"/>
      <c r="AO12" s="1"/>
    </row>
    <row r="13" spans="2:42" x14ac:dyDescent="0.25">
      <c r="AG13" s="38" t="s">
        <v>34</v>
      </c>
      <c r="AH13" s="39"/>
      <c r="AI13" s="39"/>
      <c r="AJ13" s="39"/>
      <c r="AK13" s="39"/>
      <c r="AL13" s="40"/>
      <c r="AM13" s="17"/>
    </row>
    <row r="14" spans="2:42" x14ac:dyDescent="0.25">
      <c r="AG14" s="42" t="s">
        <v>15</v>
      </c>
      <c r="AH14" s="43"/>
      <c r="AI14" s="18" t="s">
        <v>11</v>
      </c>
      <c r="AJ14" s="18" t="s">
        <v>12</v>
      </c>
      <c r="AK14" s="18" t="s">
        <v>13</v>
      </c>
      <c r="AL14" s="19" t="s">
        <v>14</v>
      </c>
      <c r="AM14" s="17"/>
      <c r="AN14" s="17"/>
    </row>
    <row r="15" spans="2:42" x14ac:dyDescent="0.25">
      <c r="AG15" s="42" t="s">
        <v>10</v>
      </c>
      <c r="AH15" s="43"/>
      <c r="AI15" s="2">
        <v>3470</v>
      </c>
      <c r="AJ15" s="2">
        <v>3950</v>
      </c>
      <c r="AK15" s="2">
        <v>4400</v>
      </c>
      <c r="AL15" s="2">
        <v>4840</v>
      </c>
      <c r="AM15" s="20"/>
      <c r="AN15" s="21"/>
    </row>
    <row r="16" spans="2:42" x14ac:dyDescent="0.25">
      <c r="AG16" s="41" t="s">
        <v>22</v>
      </c>
      <c r="AH16" s="41"/>
      <c r="AI16" s="22">
        <f>LN(0.03162/0.09608)/(1/423.14-1/373.14)</f>
        <v>3509.561808277746</v>
      </c>
      <c r="AJ16" s="22">
        <f>LN(0.01945/0.06937)/(1/423.14-1/373.14)</f>
        <v>4015.4936226468476</v>
      </c>
      <c r="AK16" s="22">
        <f>LN(0.01187/0.05071)/(1/423.14-1/373.14)</f>
        <v>4585.4828991043078</v>
      </c>
      <c r="AL16" s="22">
        <f>LN(0.007643/0.03763)/(1/423.14-1/373.14)</f>
        <v>5033.5838774234417</v>
      </c>
    </row>
    <row r="17" spans="1:39" x14ac:dyDescent="0.25">
      <c r="AG17" s="35" t="s">
        <v>21</v>
      </c>
      <c r="AH17" s="35"/>
      <c r="AI17" s="35"/>
      <c r="AJ17" s="35"/>
      <c r="AK17" s="35"/>
      <c r="AL17" s="35"/>
    </row>
    <row r="18" spans="1:39" x14ac:dyDescent="0.25">
      <c r="A18" s="23"/>
      <c r="B18" s="24"/>
      <c r="C18" s="25" t="s">
        <v>6</v>
      </c>
      <c r="D18" s="25" t="s">
        <v>4</v>
      </c>
      <c r="E18" s="25" t="s">
        <v>1</v>
      </c>
      <c r="F18" s="25" t="s">
        <v>2</v>
      </c>
      <c r="G18" s="25" t="s">
        <v>3</v>
      </c>
      <c r="H18" s="25" t="s">
        <v>7</v>
      </c>
    </row>
    <row r="19" spans="1:39" x14ac:dyDescent="0.25">
      <c r="A19" s="26" t="s">
        <v>26</v>
      </c>
      <c r="B19" s="27" t="s">
        <v>26</v>
      </c>
      <c r="C19" s="28" t="s">
        <v>16</v>
      </c>
      <c r="D19" s="28" t="s">
        <v>4</v>
      </c>
      <c r="E19" s="28" t="s">
        <v>17</v>
      </c>
      <c r="F19" s="28" t="s">
        <v>18</v>
      </c>
      <c r="G19" s="28" t="s">
        <v>19</v>
      </c>
      <c r="H19" s="28" t="s">
        <v>20</v>
      </c>
      <c r="I19" s="28"/>
      <c r="J19" s="28"/>
      <c r="K19" s="28"/>
      <c r="L19" s="28"/>
      <c r="M19" s="28"/>
      <c r="N19" s="28"/>
      <c r="O19" s="28"/>
      <c r="P19" s="29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 t="s">
        <v>6</v>
      </c>
      <c r="AH19" s="28" t="s">
        <v>4</v>
      </c>
      <c r="AI19" s="28" t="s">
        <v>1</v>
      </c>
      <c r="AJ19" s="28" t="s">
        <v>2</v>
      </c>
      <c r="AK19" s="28" t="s">
        <v>3</v>
      </c>
      <c r="AL19" s="28" t="s">
        <v>7</v>
      </c>
    </row>
    <row r="20" spans="1:39" x14ac:dyDescent="0.25">
      <c r="A20" s="28" t="s">
        <v>24</v>
      </c>
      <c r="B20" s="28" t="s">
        <v>25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 t="s">
        <v>16</v>
      </c>
      <c r="AH20" s="28" t="s">
        <v>16</v>
      </c>
      <c r="AI20" s="28" t="s">
        <v>17</v>
      </c>
      <c r="AJ20" s="28" t="s">
        <v>18</v>
      </c>
      <c r="AK20" s="28" t="s">
        <v>24</v>
      </c>
      <c r="AL20" s="28" t="s">
        <v>20</v>
      </c>
    </row>
    <row r="21" spans="1:39" x14ac:dyDescent="0.25">
      <c r="A21" s="30">
        <v>50</v>
      </c>
      <c r="B21" s="31">
        <f t="shared" ref="B21:B41" si="0">273.14+A21</f>
        <v>323.14</v>
      </c>
      <c r="C21" s="32">
        <f>5*$AK$10/($AK$10+_R1)</f>
        <v>3.431871757081427</v>
      </c>
      <c r="D21" s="32">
        <f t="shared" ref="D21:D41" si="1">IF(C21&gt;2.5,0.5,IF(C21&lt;0.35,0.02,1.125*C21/5-0.0625))</f>
        <v>0.5</v>
      </c>
      <c r="E21" s="32">
        <f t="shared" ref="E21:E41" si="2">D21/Rsens</f>
        <v>0.25</v>
      </c>
      <c r="F21" s="32">
        <f t="shared" ref="F21:F41" si="3">E21*Vf</f>
        <v>1.5</v>
      </c>
      <c r="G21" s="13">
        <f t="shared" ref="G21:G41" si="4">F21*Rtja+A21</f>
        <v>53</v>
      </c>
      <c r="H21" s="13">
        <f t="shared" ref="H21:H41" si="5">AK$11*EXP(AK$10*(1/(G21+273.14)-1/373.14))</f>
        <v>26291.089746468901</v>
      </c>
      <c r="I21" s="13">
        <f>2.5*($AK$10+H21)/(($AK$10+H21)/2+_R1)</f>
        <v>4.3597714974172108</v>
      </c>
      <c r="J21" s="13">
        <f t="shared" ref="J21:J41" si="6">(Vf*IF(I21&gt;2.5,0.5,IF(I21&lt;0.35,0.02,1.125*I21/5-0.0625))/Rsens)*Rtja+$A21</f>
        <v>53</v>
      </c>
      <c r="K21" s="13">
        <f t="shared" ref="K21:K41" si="7">$AK$11*EXP($AK$10*(1/(J21+273.14)-1/373.14))</f>
        <v>26291.089746468901</v>
      </c>
      <c r="L21" s="13">
        <f t="shared" ref="L21:L41" si="8">2.5*(H21+K21)/((H21+K21)/2+_R1)</f>
        <v>4.5977767863353201</v>
      </c>
      <c r="M21" s="13">
        <f t="shared" ref="M21:M41" si="9">(Vf*IF(L21&gt;2.5,0.5,IF(L21&lt;0.35,0.02,1.125*L21/5-0.0625))/Rsens)*Rtja+$A21</f>
        <v>53</v>
      </c>
      <c r="N21" s="13">
        <f t="shared" ref="N21:N41" si="10">$AK$11*EXP($AK$10*(1/(M21+273.14)-1/373.14))</f>
        <v>26291.089746468901</v>
      </c>
      <c r="O21" s="13">
        <f t="shared" ref="O21:O41" si="11">2.5*(K21+N21)/((K21+N21)/2+_R1)</f>
        <v>4.5977767863353201</v>
      </c>
      <c r="P21" s="13">
        <f t="shared" ref="P21:P41" si="12">(Vf*IF(O21&gt;2.5,0.5,IF(O21&lt;0.35,0.02,1.125*O21/5-0.0625))/Rsens)*Rtja+$A21</f>
        <v>53</v>
      </c>
      <c r="Q21" s="13">
        <f t="shared" ref="Q21:Q41" si="13">$AK$11*EXP($AK$10*(1/(P21+273.14)-1/373.14))</f>
        <v>26291.089746468901</v>
      </c>
      <c r="R21" s="13">
        <f t="shared" ref="R21:R41" si="14">2.5*(N21+Q21)/((N21+Q21)/2+_R1)</f>
        <v>4.5977767863353201</v>
      </c>
      <c r="S21" s="13">
        <f t="shared" ref="S21:S41" si="15">(Vf*IF(R21&gt;2.5,0.5,IF(R21&lt;0.35,0.02,1.125*R21/5-0.0625))/Rsens)*Rtja+$A21</f>
        <v>53</v>
      </c>
      <c r="T21" s="13">
        <f t="shared" ref="T21:T41" si="16">$AK$11*EXP($AK$10*(1/(S21+273.14)-1/373.14))</f>
        <v>26291.089746468901</v>
      </c>
      <c r="U21" s="13">
        <f t="shared" ref="U21:U41" si="17">2.5*(Q21+T21)/((Q21+T21)/2+_R1)</f>
        <v>4.5977767863353201</v>
      </c>
      <c r="V21" s="13">
        <f t="shared" ref="V21:V41" si="18">(Vf*IF(U21&gt;2.5,0.5,IF(U21&lt;0.35,0.02,1.125*U21/5-0.0625))/Rsens)*Rtja+$A21</f>
        <v>53</v>
      </c>
      <c r="W21" s="13">
        <f t="shared" ref="W21:W41" si="19">$AK$11*EXP($AK$10*(1/(V21+273.14)-1/373.14))</f>
        <v>26291.089746468901</v>
      </c>
      <c r="X21" s="13">
        <f t="shared" ref="X21:X41" si="20">2.5*(T21+W21)/((T21+W21)/2+_R1)</f>
        <v>4.5977767863353201</v>
      </c>
      <c r="Y21" s="13">
        <f t="shared" ref="Y21:Y41" si="21">(Vf*IF(X21&gt;2.5,0.5,IF(X21&lt;0.35,0.02,1.125*X21/5-0.0625))/Rsens)*Rtja+$A21</f>
        <v>53</v>
      </c>
      <c r="Z21" s="13">
        <f t="shared" ref="Z21:Z41" si="22">$AK$11*EXP($AK$10*(1/(Y21+273.14)-1/373.14))</f>
        <v>26291.089746468901</v>
      </c>
      <c r="AA21" s="13">
        <f t="shared" ref="AA21:AA41" si="23">2.5*(W21+Z21)/((W21+Z21)/2+_R1)</f>
        <v>4.5977767863353201</v>
      </c>
      <c r="AB21" s="13">
        <f t="shared" ref="AB21:AB41" si="24">(Vf*IF(AA21&gt;2.5,0.5,IF(AA21&lt;0.35,0.02,1.125*AA21/5-0.0625))/Rsens)*Rtja+$A21</f>
        <v>53</v>
      </c>
      <c r="AC21" s="13">
        <f t="shared" ref="AC21:AC41" si="25">$AK$11*EXP($AK$10*(1/(AB21+273.14)-1/373.14))</f>
        <v>26291.089746468901</v>
      </c>
      <c r="AD21" s="13">
        <f t="shared" ref="AD21:AD41" si="26">2.5*(Z21+AC21)/((Z21+AC21)/2+_R1)</f>
        <v>4.5977767863353201</v>
      </c>
      <c r="AE21" s="13">
        <f t="shared" ref="AE21:AE41" si="27">(Vf*IF(AD21&gt;2.5,0.5,IF(AD21&lt;0.35,0.02,1.125*AD21/5-0.0625))/Rsens)*Rtja+$A21</f>
        <v>53</v>
      </c>
      <c r="AF21" s="13">
        <f t="shared" ref="AF21:AF41" si="28">$AK$11*EXP($AK$10*(1/(AE21+273.14)-1/373.14))</f>
        <v>26291.089746468901</v>
      </c>
      <c r="AG21" s="33">
        <f t="shared" ref="AG21:AG41" si="29">2.5*(AC21+AF21)/((AC21+AF21)/2+_R1)</f>
        <v>4.5977767863353201</v>
      </c>
      <c r="AH21" s="33">
        <f>IF(AG21&gt;2.5,0.5,IF(AG21&lt;0.35,0.02,1.125*AG21/5-0.0625))</f>
        <v>0.5</v>
      </c>
      <c r="AI21" s="32">
        <f t="shared" ref="AI21:AI41" si="30">AH21/Rsens</f>
        <v>0.25</v>
      </c>
      <c r="AJ21" s="32">
        <f t="shared" ref="AJ21:AJ41" si="31">AI21*Vf</f>
        <v>1.5</v>
      </c>
      <c r="AK21" s="13">
        <f t="shared" ref="AK21:AK41" si="32">(AJ21*Rtja+$A21)</f>
        <v>53</v>
      </c>
      <c r="AL21" s="10">
        <f t="shared" ref="AL21:AL41" si="33">$AK$11*EXP($AK$10*(1/(AK21+273.14)-1/373.14))</f>
        <v>26291.089746468901</v>
      </c>
      <c r="AM21" s="34"/>
    </row>
    <row r="22" spans="1:39" x14ac:dyDescent="0.25">
      <c r="A22" s="30">
        <v>55</v>
      </c>
      <c r="B22" s="31">
        <f t="shared" si="0"/>
        <v>328.14</v>
      </c>
      <c r="C22" s="32">
        <f t="shared" ref="C22:C41" si="34">5*AL21/(AL21+_R1)</f>
        <v>4.5977767863353201</v>
      </c>
      <c r="D22" s="32">
        <f t="shared" si="1"/>
        <v>0.5</v>
      </c>
      <c r="E22" s="32">
        <f t="shared" si="2"/>
        <v>0.25</v>
      </c>
      <c r="F22" s="32">
        <f t="shared" si="3"/>
        <v>1.5</v>
      </c>
      <c r="G22" s="13">
        <f t="shared" si="4"/>
        <v>58</v>
      </c>
      <c r="H22" s="13">
        <f t="shared" si="5"/>
        <v>20825.735005652328</v>
      </c>
      <c r="I22" s="13">
        <f t="shared" ref="I22:I41" si="35">5*H22/(H22+_R1)</f>
        <v>4.5027185083116619</v>
      </c>
      <c r="J22" s="13">
        <f t="shared" si="6"/>
        <v>58</v>
      </c>
      <c r="K22" s="13">
        <f t="shared" si="7"/>
        <v>20825.735005652328</v>
      </c>
      <c r="L22" s="13">
        <f t="shared" si="8"/>
        <v>4.5027185083116619</v>
      </c>
      <c r="M22" s="13">
        <f t="shared" si="9"/>
        <v>58</v>
      </c>
      <c r="N22" s="13">
        <f t="shared" si="10"/>
        <v>20825.735005652328</v>
      </c>
      <c r="O22" s="13">
        <f t="shared" si="11"/>
        <v>4.5027185083116619</v>
      </c>
      <c r="P22" s="13">
        <f t="shared" si="12"/>
        <v>58</v>
      </c>
      <c r="Q22" s="13">
        <f t="shared" si="13"/>
        <v>20825.735005652328</v>
      </c>
      <c r="R22" s="13">
        <f t="shared" si="14"/>
        <v>4.5027185083116619</v>
      </c>
      <c r="S22" s="13">
        <f t="shared" si="15"/>
        <v>58</v>
      </c>
      <c r="T22" s="13">
        <f t="shared" si="16"/>
        <v>20825.735005652328</v>
      </c>
      <c r="U22" s="13">
        <f t="shared" si="17"/>
        <v>4.5027185083116619</v>
      </c>
      <c r="V22" s="13">
        <f t="shared" si="18"/>
        <v>58</v>
      </c>
      <c r="W22" s="13">
        <f t="shared" si="19"/>
        <v>20825.735005652328</v>
      </c>
      <c r="X22" s="13">
        <f t="shared" si="20"/>
        <v>4.5027185083116619</v>
      </c>
      <c r="Y22" s="13">
        <f t="shared" si="21"/>
        <v>58</v>
      </c>
      <c r="Z22" s="13">
        <f t="shared" si="22"/>
        <v>20825.735005652328</v>
      </c>
      <c r="AA22" s="13">
        <f t="shared" si="23"/>
        <v>4.5027185083116619</v>
      </c>
      <c r="AB22" s="13">
        <f t="shared" si="24"/>
        <v>58</v>
      </c>
      <c r="AC22" s="13">
        <f t="shared" si="25"/>
        <v>20825.735005652328</v>
      </c>
      <c r="AD22" s="13">
        <f t="shared" si="26"/>
        <v>4.5027185083116619</v>
      </c>
      <c r="AE22" s="13">
        <f t="shared" si="27"/>
        <v>58</v>
      </c>
      <c r="AF22" s="13">
        <f t="shared" si="28"/>
        <v>20825.735005652328</v>
      </c>
      <c r="AG22" s="33">
        <f t="shared" si="29"/>
        <v>4.5027185083116619</v>
      </c>
      <c r="AH22" s="33">
        <f t="shared" ref="AH22:AH41" si="36">IF(AG22&gt;2.5,0.5,IF(AG22&lt;0.35,0.02,1.125*AG22/5-0.0625))</f>
        <v>0.5</v>
      </c>
      <c r="AI22" s="32">
        <f t="shared" si="30"/>
        <v>0.25</v>
      </c>
      <c r="AJ22" s="32">
        <f t="shared" si="31"/>
        <v>1.5</v>
      </c>
      <c r="AK22" s="13">
        <f t="shared" si="32"/>
        <v>58</v>
      </c>
      <c r="AL22" s="10">
        <f t="shared" si="33"/>
        <v>20825.735005652328</v>
      </c>
    </row>
    <row r="23" spans="1:39" x14ac:dyDescent="0.25">
      <c r="A23" s="30">
        <v>60</v>
      </c>
      <c r="B23" s="31">
        <f t="shared" si="0"/>
        <v>333.14</v>
      </c>
      <c r="C23" s="32">
        <f t="shared" si="34"/>
        <v>4.5027185083116619</v>
      </c>
      <c r="D23" s="32">
        <f t="shared" si="1"/>
        <v>0.5</v>
      </c>
      <c r="E23" s="32">
        <f t="shared" si="2"/>
        <v>0.25</v>
      </c>
      <c r="F23" s="32">
        <f t="shared" si="3"/>
        <v>1.5</v>
      </c>
      <c r="G23" s="13">
        <f t="shared" si="4"/>
        <v>63</v>
      </c>
      <c r="H23" s="13">
        <f t="shared" si="5"/>
        <v>16611.275610780747</v>
      </c>
      <c r="I23" s="13">
        <f t="shared" si="35"/>
        <v>4.3918971815183001</v>
      </c>
      <c r="J23" s="13">
        <f t="shared" si="6"/>
        <v>63</v>
      </c>
      <c r="K23" s="13">
        <f t="shared" si="7"/>
        <v>16611.275610780747</v>
      </c>
      <c r="L23" s="13">
        <f t="shared" si="8"/>
        <v>4.3918971815183001</v>
      </c>
      <c r="M23" s="13">
        <f t="shared" si="9"/>
        <v>63</v>
      </c>
      <c r="N23" s="13">
        <f t="shared" si="10"/>
        <v>16611.275610780747</v>
      </c>
      <c r="O23" s="13">
        <f t="shared" si="11"/>
        <v>4.3918971815183001</v>
      </c>
      <c r="P23" s="13">
        <f t="shared" si="12"/>
        <v>63</v>
      </c>
      <c r="Q23" s="13">
        <f t="shared" si="13"/>
        <v>16611.275610780747</v>
      </c>
      <c r="R23" s="13">
        <f t="shared" si="14"/>
        <v>4.3918971815183001</v>
      </c>
      <c r="S23" s="13">
        <f t="shared" si="15"/>
        <v>63</v>
      </c>
      <c r="T23" s="13">
        <f t="shared" si="16"/>
        <v>16611.275610780747</v>
      </c>
      <c r="U23" s="13">
        <f t="shared" si="17"/>
        <v>4.3918971815183001</v>
      </c>
      <c r="V23" s="13">
        <f t="shared" si="18"/>
        <v>63</v>
      </c>
      <c r="W23" s="13">
        <f t="shared" si="19"/>
        <v>16611.275610780747</v>
      </c>
      <c r="X23" s="13">
        <f t="shared" si="20"/>
        <v>4.3918971815183001</v>
      </c>
      <c r="Y23" s="13">
        <f t="shared" si="21"/>
        <v>63</v>
      </c>
      <c r="Z23" s="13">
        <f t="shared" si="22"/>
        <v>16611.275610780747</v>
      </c>
      <c r="AA23" s="13">
        <f t="shared" si="23"/>
        <v>4.3918971815183001</v>
      </c>
      <c r="AB23" s="13">
        <f t="shared" si="24"/>
        <v>63</v>
      </c>
      <c r="AC23" s="13">
        <f t="shared" si="25"/>
        <v>16611.275610780747</v>
      </c>
      <c r="AD23" s="13">
        <f t="shared" si="26"/>
        <v>4.3918971815183001</v>
      </c>
      <c r="AE23" s="13">
        <f t="shared" si="27"/>
        <v>63</v>
      </c>
      <c r="AF23" s="13">
        <f t="shared" si="28"/>
        <v>16611.275610780747</v>
      </c>
      <c r="AG23" s="33">
        <f t="shared" si="29"/>
        <v>4.3918971815183001</v>
      </c>
      <c r="AH23" s="33">
        <f t="shared" si="36"/>
        <v>0.5</v>
      </c>
      <c r="AI23" s="32">
        <f t="shared" si="30"/>
        <v>0.25</v>
      </c>
      <c r="AJ23" s="32">
        <f t="shared" si="31"/>
        <v>1.5</v>
      </c>
      <c r="AK23" s="13">
        <f t="shared" si="32"/>
        <v>63</v>
      </c>
      <c r="AL23" s="10">
        <f t="shared" si="33"/>
        <v>16611.275610780747</v>
      </c>
    </row>
    <row r="24" spans="1:39" x14ac:dyDescent="0.25">
      <c r="A24" s="30">
        <v>65</v>
      </c>
      <c r="B24" s="31">
        <f t="shared" si="0"/>
        <v>338.14</v>
      </c>
      <c r="C24" s="32">
        <f t="shared" si="34"/>
        <v>4.3918971815183001</v>
      </c>
      <c r="D24" s="32">
        <f t="shared" si="1"/>
        <v>0.5</v>
      </c>
      <c r="E24" s="32">
        <f t="shared" si="2"/>
        <v>0.25</v>
      </c>
      <c r="F24" s="32">
        <f t="shared" si="3"/>
        <v>1.5</v>
      </c>
      <c r="G24" s="13">
        <f t="shared" si="4"/>
        <v>68</v>
      </c>
      <c r="H24" s="13">
        <f t="shared" si="5"/>
        <v>13337.798009068307</v>
      </c>
      <c r="I24" s="13">
        <f t="shared" si="35"/>
        <v>4.2646023440556533</v>
      </c>
      <c r="J24" s="13">
        <f t="shared" si="6"/>
        <v>68</v>
      </c>
      <c r="K24" s="13">
        <f t="shared" si="7"/>
        <v>13337.798009068307</v>
      </c>
      <c r="L24" s="13">
        <f t="shared" si="8"/>
        <v>4.2646023440556533</v>
      </c>
      <c r="M24" s="13">
        <f t="shared" si="9"/>
        <v>68</v>
      </c>
      <c r="N24" s="13">
        <f t="shared" si="10"/>
        <v>13337.798009068307</v>
      </c>
      <c r="O24" s="13">
        <f t="shared" si="11"/>
        <v>4.2646023440556533</v>
      </c>
      <c r="P24" s="13">
        <f t="shared" si="12"/>
        <v>68</v>
      </c>
      <c r="Q24" s="13">
        <f t="shared" si="13"/>
        <v>13337.798009068307</v>
      </c>
      <c r="R24" s="13">
        <f t="shared" si="14"/>
        <v>4.2646023440556533</v>
      </c>
      <c r="S24" s="13">
        <f t="shared" si="15"/>
        <v>68</v>
      </c>
      <c r="T24" s="13">
        <f t="shared" si="16"/>
        <v>13337.798009068307</v>
      </c>
      <c r="U24" s="13">
        <f t="shared" si="17"/>
        <v>4.2646023440556533</v>
      </c>
      <c r="V24" s="13">
        <f t="shared" si="18"/>
        <v>68</v>
      </c>
      <c r="W24" s="13">
        <f t="shared" si="19"/>
        <v>13337.798009068307</v>
      </c>
      <c r="X24" s="13">
        <f t="shared" si="20"/>
        <v>4.2646023440556533</v>
      </c>
      <c r="Y24" s="13">
        <f t="shared" si="21"/>
        <v>68</v>
      </c>
      <c r="Z24" s="13">
        <f t="shared" si="22"/>
        <v>13337.798009068307</v>
      </c>
      <c r="AA24" s="13">
        <f t="shared" si="23"/>
        <v>4.2646023440556533</v>
      </c>
      <c r="AB24" s="13">
        <f t="shared" si="24"/>
        <v>68</v>
      </c>
      <c r="AC24" s="13">
        <f t="shared" si="25"/>
        <v>13337.798009068307</v>
      </c>
      <c r="AD24" s="13">
        <f t="shared" si="26"/>
        <v>4.2646023440556533</v>
      </c>
      <c r="AE24" s="13">
        <f t="shared" si="27"/>
        <v>68</v>
      </c>
      <c r="AF24" s="13">
        <f t="shared" si="28"/>
        <v>13337.798009068307</v>
      </c>
      <c r="AG24" s="33">
        <f t="shared" si="29"/>
        <v>4.2646023440556533</v>
      </c>
      <c r="AH24" s="33">
        <f t="shared" si="36"/>
        <v>0.5</v>
      </c>
      <c r="AI24" s="32">
        <f t="shared" si="30"/>
        <v>0.25</v>
      </c>
      <c r="AJ24" s="32">
        <f t="shared" si="31"/>
        <v>1.5</v>
      </c>
      <c r="AK24" s="13">
        <f t="shared" si="32"/>
        <v>68</v>
      </c>
      <c r="AL24" s="10">
        <f t="shared" si="33"/>
        <v>13337.798009068307</v>
      </c>
    </row>
    <row r="25" spans="1:39" x14ac:dyDescent="0.25">
      <c r="A25" s="30">
        <v>70</v>
      </c>
      <c r="B25" s="31">
        <f t="shared" si="0"/>
        <v>343.14</v>
      </c>
      <c r="C25" s="32">
        <f t="shared" si="34"/>
        <v>4.2646023440556533</v>
      </c>
      <c r="D25" s="32">
        <f t="shared" si="1"/>
        <v>0.5</v>
      </c>
      <c r="E25" s="32">
        <f t="shared" si="2"/>
        <v>0.25</v>
      </c>
      <c r="F25" s="32">
        <f t="shared" si="3"/>
        <v>1.5</v>
      </c>
      <c r="G25" s="13">
        <f t="shared" si="4"/>
        <v>73</v>
      </c>
      <c r="H25" s="13">
        <f t="shared" si="5"/>
        <v>10777.525370921947</v>
      </c>
      <c r="I25" s="13">
        <f t="shared" si="35"/>
        <v>4.1206287371790991</v>
      </c>
      <c r="J25" s="13">
        <f t="shared" si="6"/>
        <v>73</v>
      </c>
      <c r="K25" s="13">
        <f t="shared" si="7"/>
        <v>10777.525370921947</v>
      </c>
      <c r="L25" s="13">
        <f t="shared" si="8"/>
        <v>4.1206287371790991</v>
      </c>
      <c r="M25" s="13">
        <f t="shared" si="9"/>
        <v>73</v>
      </c>
      <c r="N25" s="13">
        <f t="shared" si="10"/>
        <v>10777.525370921947</v>
      </c>
      <c r="O25" s="13">
        <f t="shared" si="11"/>
        <v>4.1206287371790991</v>
      </c>
      <c r="P25" s="13">
        <f t="shared" si="12"/>
        <v>73</v>
      </c>
      <c r="Q25" s="13">
        <f t="shared" si="13"/>
        <v>10777.525370921947</v>
      </c>
      <c r="R25" s="13">
        <f t="shared" si="14"/>
        <v>4.1206287371790991</v>
      </c>
      <c r="S25" s="13">
        <f t="shared" si="15"/>
        <v>73</v>
      </c>
      <c r="T25" s="13">
        <f t="shared" si="16"/>
        <v>10777.525370921947</v>
      </c>
      <c r="U25" s="13">
        <f t="shared" si="17"/>
        <v>4.1206287371790991</v>
      </c>
      <c r="V25" s="13">
        <f t="shared" si="18"/>
        <v>73</v>
      </c>
      <c r="W25" s="13">
        <f t="shared" si="19"/>
        <v>10777.525370921947</v>
      </c>
      <c r="X25" s="13">
        <f t="shared" si="20"/>
        <v>4.1206287371790991</v>
      </c>
      <c r="Y25" s="13">
        <f t="shared" si="21"/>
        <v>73</v>
      </c>
      <c r="Z25" s="13">
        <f t="shared" si="22"/>
        <v>10777.525370921947</v>
      </c>
      <c r="AA25" s="13">
        <f t="shared" si="23"/>
        <v>4.1206287371790991</v>
      </c>
      <c r="AB25" s="13">
        <f t="shared" si="24"/>
        <v>73</v>
      </c>
      <c r="AC25" s="13">
        <f t="shared" si="25"/>
        <v>10777.525370921947</v>
      </c>
      <c r="AD25" s="13">
        <f t="shared" si="26"/>
        <v>4.1206287371790991</v>
      </c>
      <c r="AE25" s="13">
        <f t="shared" si="27"/>
        <v>73</v>
      </c>
      <c r="AF25" s="13">
        <f t="shared" si="28"/>
        <v>10777.525370921947</v>
      </c>
      <c r="AG25" s="33">
        <f t="shared" si="29"/>
        <v>4.1206287371790991</v>
      </c>
      <c r="AH25" s="33">
        <f t="shared" si="36"/>
        <v>0.5</v>
      </c>
      <c r="AI25" s="32">
        <f t="shared" si="30"/>
        <v>0.25</v>
      </c>
      <c r="AJ25" s="32">
        <f t="shared" si="31"/>
        <v>1.5</v>
      </c>
      <c r="AK25" s="13">
        <f t="shared" si="32"/>
        <v>73</v>
      </c>
      <c r="AL25" s="10">
        <f t="shared" si="33"/>
        <v>10777.525370921947</v>
      </c>
    </row>
    <row r="26" spans="1:39" x14ac:dyDescent="0.25">
      <c r="A26" s="30">
        <v>75</v>
      </c>
      <c r="B26" s="31">
        <f t="shared" si="0"/>
        <v>348.14</v>
      </c>
      <c r="C26" s="32">
        <f t="shared" si="34"/>
        <v>4.1206287371790991</v>
      </c>
      <c r="D26" s="32">
        <f t="shared" si="1"/>
        <v>0.5</v>
      </c>
      <c r="E26" s="32">
        <f t="shared" si="2"/>
        <v>0.25</v>
      </c>
      <c r="F26" s="32">
        <f t="shared" si="3"/>
        <v>1.5</v>
      </c>
      <c r="G26" s="13">
        <f t="shared" si="4"/>
        <v>78</v>
      </c>
      <c r="H26" s="13">
        <f t="shared" si="5"/>
        <v>8761.7347646961225</v>
      </c>
      <c r="I26" s="13">
        <f t="shared" si="35"/>
        <v>3.9603800629262405</v>
      </c>
      <c r="J26" s="13">
        <f t="shared" si="6"/>
        <v>78</v>
      </c>
      <c r="K26" s="13">
        <f t="shared" si="7"/>
        <v>8761.7347646961225</v>
      </c>
      <c r="L26" s="13">
        <f t="shared" si="8"/>
        <v>3.9603800629262405</v>
      </c>
      <c r="M26" s="13">
        <f t="shared" si="9"/>
        <v>78</v>
      </c>
      <c r="N26" s="13">
        <f t="shared" si="10"/>
        <v>8761.7347646961225</v>
      </c>
      <c r="O26" s="13">
        <f t="shared" si="11"/>
        <v>3.9603800629262405</v>
      </c>
      <c r="P26" s="13">
        <f t="shared" si="12"/>
        <v>78</v>
      </c>
      <c r="Q26" s="13">
        <f t="shared" si="13"/>
        <v>8761.7347646961225</v>
      </c>
      <c r="R26" s="13">
        <f t="shared" si="14"/>
        <v>3.9603800629262405</v>
      </c>
      <c r="S26" s="13">
        <f t="shared" si="15"/>
        <v>78</v>
      </c>
      <c r="T26" s="13">
        <f t="shared" si="16"/>
        <v>8761.7347646961225</v>
      </c>
      <c r="U26" s="13">
        <f t="shared" si="17"/>
        <v>3.9603800629262405</v>
      </c>
      <c r="V26" s="13">
        <f t="shared" si="18"/>
        <v>78</v>
      </c>
      <c r="W26" s="13">
        <f t="shared" si="19"/>
        <v>8761.7347646961225</v>
      </c>
      <c r="X26" s="13">
        <f t="shared" si="20"/>
        <v>3.9603800629262405</v>
      </c>
      <c r="Y26" s="13">
        <f t="shared" si="21"/>
        <v>78</v>
      </c>
      <c r="Z26" s="13">
        <f t="shared" si="22"/>
        <v>8761.7347646961225</v>
      </c>
      <c r="AA26" s="13">
        <f t="shared" si="23"/>
        <v>3.9603800629262405</v>
      </c>
      <c r="AB26" s="13">
        <f t="shared" si="24"/>
        <v>78</v>
      </c>
      <c r="AC26" s="13">
        <f t="shared" si="25"/>
        <v>8761.7347646961225</v>
      </c>
      <c r="AD26" s="13">
        <f t="shared" si="26"/>
        <v>3.9603800629262405</v>
      </c>
      <c r="AE26" s="13">
        <f t="shared" si="27"/>
        <v>78</v>
      </c>
      <c r="AF26" s="13">
        <f t="shared" si="28"/>
        <v>8761.7347646961225</v>
      </c>
      <c r="AG26" s="33">
        <f t="shared" si="29"/>
        <v>3.9603800629262405</v>
      </c>
      <c r="AH26" s="33">
        <f t="shared" si="36"/>
        <v>0.5</v>
      </c>
      <c r="AI26" s="32">
        <f t="shared" si="30"/>
        <v>0.25</v>
      </c>
      <c r="AJ26" s="32">
        <f t="shared" si="31"/>
        <v>1.5</v>
      </c>
      <c r="AK26" s="13">
        <f t="shared" si="32"/>
        <v>78</v>
      </c>
      <c r="AL26" s="10">
        <f t="shared" si="33"/>
        <v>8761.7347646961225</v>
      </c>
    </row>
    <row r="27" spans="1:39" x14ac:dyDescent="0.25">
      <c r="A27" s="30">
        <v>80</v>
      </c>
      <c r="B27" s="31">
        <f t="shared" si="0"/>
        <v>353.14</v>
      </c>
      <c r="C27" s="32">
        <f t="shared" si="34"/>
        <v>3.9603800629262405</v>
      </c>
      <c r="D27" s="32">
        <f t="shared" si="1"/>
        <v>0.5</v>
      </c>
      <c r="E27" s="32">
        <f t="shared" si="2"/>
        <v>0.25</v>
      </c>
      <c r="F27" s="32">
        <f t="shared" si="3"/>
        <v>1.5</v>
      </c>
      <c r="G27" s="13">
        <f t="shared" si="4"/>
        <v>83</v>
      </c>
      <c r="H27" s="13">
        <f t="shared" si="5"/>
        <v>7164.5060113055506</v>
      </c>
      <c r="I27" s="13">
        <f t="shared" si="35"/>
        <v>3.7849339430644329</v>
      </c>
      <c r="J27" s="13">
        <f t="shared" si="6"/>
        <v>83</v>
      </c>
      <c r="K27" s="13">
        <f t="shared" si="7"/>
        <v>7164.5060113055506</v>
      </c>
      <c r="L27" s="13">
        <f t="shared" si="8"/>
        <v>3.7849339430644329</v>
      </c>
      <c r="M27" s="13">
        <f t="shared" si="9"/>
        <v>83</v>
      </c>
      <c r="N27" s="13">
        <f t="shared" si="10"/>
        <v>7164.5060113055506</v>
      </c>
      <c r="O27" s="13">
        <f t="shared" si="11"/>
        <v>3.7849339430644329</v>
      </c>
      <c r="P27" s="13">
        <f t="shared" si="12"/>
        <v>83</v>
      </c>
      <c r="Q27" s="13">
        <f t="shared" si="13"/>
        <v>7164.5060113055506</v>
      </c>
      <c r="R27" s="13">
        <f t="shared" si="14"/>
        <v>3.7849339430644329</v>
      </c>
      <c r="S27" s="13">
        <f t="shared" si="15"/>
        <v>83</v>
      </c>
      <c r="T27" s="13">
        <f t="shared" si="16"/>
        <v>7164.5060113055506</v>
      </c>
      <c r="U27" s="13">
        <f t="shared" si="17"/>
        <v>3.7849339430644329</v>
      </c>
      <c r="V27" s="13">
        <f t="shared" si="18"/>
        <v>83</v>
      </c>
      <c r="W27" s="13">
        <f t="shared" si="19"/>
        <v>7164.5060113055506</v>
      </c>
      <c r="X27" s="13">
        <f t="shared" si="20"/>
        <v>3.7849339430644329</v>
      </c>
      <c r="Y27" s="13">
        <f t="shared" si="21"/>
        <v>83</v>
      </c>
      <c r="Z27" s="13">
        <f t="shared" si="22"/>
        <v>7164.5060113055506</v>
      </c>
      <c r="AA27" s="13">
        <f t="shared" si="23"/>
        <v>3.7849339430644329</v>
      </c>
      <c r="AB27" s="13">
        <f t="shared" si="24"/>
        <v>83</v>
      </c>
      <c r="AC27" s="13">
        <f t="shared" si="25"/>
        <v>7164.5060113055506</v>
      </c>
      <c r="AD27" s="13">
        <f t="shared" si="26"/>
        <v>3.7849339430644329</v>
      </c>
      <c r="AE27" s="13">
        <f t="shared" si="27"/>
        <v>83</v>
      </c>
      <c r="AF27" s="13">
        <f t="shared" si="28"/>
        <v>7164.5060113055506</v>
      </c>
      <c r="AG27" s="33">
        <f t="shared" si="29"/>
        <v>3.7849339430644329</v>
      </c>
      <c r="AH27" s="33">
        <f t="shared" si="36"/>
        <v>0.5</v>
      </c>
      <c r="AI27" s="32">
        <f t="shared" si="30"/>
        <v>0.25</v>
      </c>
      <c r="AJ27" s="32">
        <f t="shared" si="31"/>
        <v>1.5</v>
      </c>
      <c r="AK27" s="13">
        <f t="shared" si="32"/>
        <v>83</v>
      </c>
      <c r="AL27" s="10">
        <f t="shared" si="33"/>
        <v>7164.5060113055506</v>
      </c>
    </row>
    <row r="28" spans="1:39" x14ac:dyDescent="0.25">
      <c r="A28" s="30">
        <v>85</v>
      </c>
      <c r="B28" s="31">
        <f t="shared" si="0"/>
        <v>358.14</v>
      </c>
      <c r="C28" s="32">
        <f t="shared" si="34"/>
        <v>3.7849339430644329</v>
      </c>
      <c r="D28" s="32">
        <f t="shared" si="1"/>
        <v>0.5</v>
      </c>
      <c r="E28" s="32">
        <f t="shared" si="2"/>
        <v>0.25</v>
      </c>
      <c r="F28" s="32">
        <f t="shared" si="3"/>
        <v>1.5</v>
      </c>
      <c r="G28" s="13">
        <f t="shared" si="4"/>
        <v>88</v>
      </c>
      <c r="H28" s="13">
        <f t="shared" si="5"/>
        <v>5891.1844629003808</v>
      </c>
      <c r="I28" s="13">
        <f t="shared" si="35"/>
        <v>3.5960516391633046</v>
      </c>
      <c r="J28" s="13">
        <f t="shared" si="6"/>
        <v>88</v>
      </c>
      <c r="K28" s="13">
        <f t="shared" si="7"/>
        <v>5891.1844629003808</v>
      </c>
      <c r="L28" s="13">
        <f t="shared" si="8"/>
        <v>3.5960516391633046</v>
      </c>
      <c r="M28" s="13">
        <f t="shared" si="9"/>
        <v>88</v>
      </c>
      <c r="N28" s="13">
        <f t="shared" si="10"/>
        <v>5891.1844629003808</v>
      </c>
      <c r="O28" s="13">
        <f t="shared" si="11"/>
        <v>3.5960516391633046</v>
      </c>
      <c r="P28" s="13">
        <f t="shared" si="12"/>
        <v>88</v>
      </c>
      <c r="Q28" s="13">
        <f t="shared" si="13"/>
        <v>5891.1844629003808</v>
      </c>
      <c r="R28" s="13">
        <f t="shared" si="14"/>
        <v>3.5960516391633046</v>
      </c>
      <c r="S28" s="13">
        <f t="shared" si="15"/>
        <v>88</v>
      </c>
      <c r="T28" s="13">
        <f t="shared" si="16"/>
        <v>5891.1844629003808</v>
      </c>
      <c r="U28" s="13">
        <f t="shared" si="17"/>
        <v>3.5960516391633046</v>
      </c>
      <c r="V28" s="13">
        <f t="shared" si="18"/>
        <v>88</v>
      </c>
      <c r="W28" s="13">
        <f t="shared" si="19"/>
        <v>5891.1844629003808</v>
      </c>
      <c r="X28" s="13">
        <f t="shared" si="20"/>
        <v>3.5960516391633046</v>
      </c>
      <c r="Y28" s="13">
        <f t="shared" si="21"/>
        <v>88</v>
      </c>
      <c r="Z28" s="13">
        <f t="shared" si="22"/>
        <v>5891.1844629003808</v>
      </c>
      <c r="AA28" s="13">
        <f t="shared" si="23"/>
        <v>3.5960516391633046</v>
      </c>
      <c r="AB28" s="13">
        <f t="shared" si="24"/>
        <v>88</v>
      </c>
      <c r="AC28" s="13">
        <f t="shared" si="25"/>
        <v>5891.1844629003808</v>
      </c>
      <c r="AD28" s="13">
        <f t="shared" si="26"/>
        <v>3.5960516391633046</v>
      </c>
      <c r="AE28" s="13">
        <f t="shared" si="27"/>
        <v>88</v>
      </c>
      <c r="AF28" s="13">
        <f t="shared" si="28"/>
        <v>5891.1844629003808</v>
      </c>
      <c r="AG28" s="33">
        <f t="shared" si="29"/>
        <v>3.5960516391633046</v>
      </c>
      <c r="AH28" s="33">
        <f t="shared" si="36"/>
        <v>0.5</v>
      </c>
      <c r="AI28" s="32">
        <f t="shared" si="30"/>
        <v>0.25</v>
      </c>
      <c r="AJ28" s="32">
        <f t="shared" si="31"/>
        <v>1.5</v>
      </c>
      <c r="AK28" s="13">
        <f t="shared" si="32"/>
        <v>88</v>
      </c>
      <c r="AL28" s="10">
        <f t="shared" si="33"/>
        <v>5891.1844629003808</v>
      </c>
    </row>
    <row r="29" spans="1:39" x14ac:dyDescent="0.25">
      <c r="A29" s="30">
        <v>90</v>
      </c>
      <c r="B29" s="31">
        <f t="shared" si="0"/>
        <v>363.14</v>
      </c>
      <c r="C29" s="32">
        <f t="shared" si="34"/>
        <v>3.5960516391633046</v>
      </c>
      <c r="D29" s="32">
        <f t="shared" si="1"/>
        <v>0.5</v>
      </c>
      <c r="E29" s="32">
        <f t="shared" si="2"/>
        <v>0.25</v>
      </c>
      <c r="F29" s="32">
        <f t="shared" si="3"/>
        <v>1.5</v>
      </c>
      <c r="G29" s="13">
        <f t="shared" si="4"/>
        <v>93</v>
      </c>
      <c r="H29" s="13">
        <f t="shared" si="5"/>
        <v>4870.1244670983988</v>
      </c>
      <c r="I29" s="13">
        <f t="shared" si="35"/>
        <v>3.3961226820022254</v>
      </c>
      <c r="J29" s="13">
        <f t="shared" si="6"/>
        <v>93</v>
      </c>
      <c r="K29" s="13">
        <f t="shared" si="7"/>
        <v>4870.1244670983988</v>
      </c>
      <c r="L29" s="13">
        <f t="shared" si="8"/>
        <v>3.3961226820022254</v>
      </c>
      <c r="M29" s="13">
        <f t="shared" si="9"/>
        <v>93</v>
      </c>
      <c r="N29" s="13">
        <f t="shared" si="10"/>
        <v>4870.1244670983988</v>
      </c>
      <c r="O29" s="13">
        <f t="shared" si="11"/>
        <v>3.3961226820022254</v>
      </c>
      <c r="P29" s="13">
        <f t="shared" si="12"/>
        <v>93</v>
      </c>
      <c r="Q29" s="13">
        <f t="shared" si="13"/>
        <v>4870.1244670983988</v>
      </c>
      <c r="R29" s="13">
        <f t="shared" si="14"/>
        <v>3.3961226820022254</v>
      </c>
      <c r="S29" s="13">
        <f t="shared" si="15"/>
        <v>93</v>
      </c>
      <c r="T29" s="13">
        <f t="shared" si="16"/>
        <v>4870.1244670983988</v>
      </c>
      <c r="U29" s="13">
        <f t="shared" si="17"/>
        <v>3.3961226820022254</v>
      </c>
      <c r="V29" s="13">
        <f t="shared" si="18"/>
        <v>93</v>
      </c>
      <c r="W29" s="13">
        <f t="shared" si="19"/>
        <v>4870.1244670983988</v>
      </c>
      <c r="X29" s="13">
        <f t="shared" si="20"/>
        <v>3.3961226820022254</v>
      </c>
      <c r="Y29" s="13">
        <f t="shared" si="21"/>
        <v>93</v>
      </c>
      <c r="Z29" s="13">
        <f t="shared" si="22"/>
        <v>4870.1244670983988</v>
      </c>
      <c r="AA29" s="13">
        <f t="shared" si="23"/>
        <v>3.3961226820022254</v>
      </c>
      <c r="AB29" s="13">
        <f t="shared" si="24"/>
        <v>93</v>
      </c>
      <c r="AC29" s="13">
        <f t="shared" si="25"/>
        <v>4870.1244670983988</v>
      </c>
      <c r="AD29" s="13">
        <f t="shared" si="26"/>
        <v>3.3961226820022254</v>
      </c>
      <c r="AE29" s="13">
        <f t="shared" si="27"/>
        <v>93</v>
      </c>
      <c r="AF29" s="13">
        <f t="shared" si="28"/>
        <v>4870.1244670983988</v>
      </c>
      <c r="AG29" s="33">
        <f t="shared" si="29"/>
        <v>3.3961226820022254</v>
      </c>
      <c r="AH29" s="33">
        <f t="shared" si="36"/>
        <v>0.5</v>
      </c>
      <c r="AI29" s="32">
        <f t="shared" si="30"/>
        <v>0.25</v>
      </c>
      <c r="AJ29" s="32">
        <f t="shared" si="31"/>
        <v>1.5</v>
      </c>
      <c r="AK29" s="13">
        <f t="shared" si="32"/>
        <v>93</v>
      </c>
      <c r="AL29" s="10">
        <f t="shared" si="33"/>
        <v>4870.1244670983988</v>
      </c>
    </row>
    <row r="30" spans="1:39" x14ac:dyDescent="0.25">
      <c r="A30" s="30">
        <v>95</v>
      </c>
      <c r="B30" s="31">
        <f t="shared" si="0"/>
        <v>368.14</v>
      </c>
      <c r="C30" s="32">
        <f t="shared" si="34"/>
        <v>3.3961226820022254</v>
      </c>
      <c r="D30" s="32">
        <f t="shared" si="1"/>
        <v>0.5</v>
      </c>
      <c r="E30" s="32">
        <f t="shared" si="2"/>
        <v>0.25</v>
      </c>
      <c r="F30" s="32">
        <f t="shared" si="3"/>
        <v>1.5</v>
      </c>
      <c r="G30" s="13">
        <f t="shared" si="4"/>
        <v>98</v>
      </c>
      <c r="H30" s="13">
        <f t="shared" si="5"/>
        <v>4046.7349565098434</v>
      </c>
      <c r="I30" s="13">
        <f t="shared" si="35"/>
        <v>3.1880447066401514</v>
      </c>
      <c r="J30" s="13">
        <f t="shared" si="6"/>
        <v>98</v>
      </c>
      <c r="K30" s="13">
        <f t="shared" si="7"/>
        <v>4046.7349565098434</v>
      </c>
      <c r="L30" s="13">
        <f t="shared" si="8"/>
        <v>3.1880447066401514</v>
      </c>
      <c r="M30" s="13">
        <f t="shared" si="9"/>
        <v>98</v>
      </c>
      <c r="N30" s="13">
        <f t="shared" si="10"/>
        <v>4046.7349565098434</v>
      </c>
      <c r="O30" s="13">
        <f t="shared" si="11"/>
        <v>3.1880447066401514</v>
      </c>
      <c r="P30" s="13">
        <f t="shared" si="12"/>
        <v>98</v>
      </c>
      <c r="Q30" s="13">
        <f t="shared" si="13"/>
        <v>4046.7349565098434</v>
      </c>
      <c r="R30" s="13">
        <f t="shared" si="14"/>
        <v>3.1880447066401514</v>
      </c>
      <c r="S30" s="13">
        <f t="shared" si="15"/>
        <v>98</v>
      </c>
      <c r="T30" s="13">
        <f t="shared" si="16"/>
        <v>4046.7349565098434</v>
      </c>
      <c r="U30" s="13">
        <f t="shared" si="17"/>
        <v>3.1880447066401514</v>
      </c>
      <c r="V30" s="13">
        <f t="shared" si="18"/>
        <v>98</v>
      </c>
      <c r="W30" s="13">
        <f t="shared" si="19"/>
        <v>4046.7349565098434</v>
      </c>
      <c r="X30" s="13">
        <f t="shared" si="20"/>
        <v>3.1880447066401514</v>
      </c>
      <c r="Y30" s="13">
        <f t="shared" si="21"/>
        <v>98</v>
      </c>
      <c r="Z30" s="13">
        <f t="shared" si="22"/>
        <v>4046.7349565098434</v>
      </c>
      <c r="AA30" s="13">
        <f t="shared" si="23"/>
        <v>3.1880447066401514</v>
      </c>
      <c r="AB30" s="13">
        <f t="shared" si="24"/>
        <v>98</v>
      </c>
      <c r="AC30" s="13">
        <f t="shared" si="25"/>
        <v>4046.7349565098434</v>
      </c>
      <c r="AD30" s="13">
        <f t="shared" si="26"/>
        <v>3.1880447066401514</v>
      </c>
      <c r="AE30" s="13">
        <f t="shared" si="27"/>
        <v>98</v>
      </c>
      <c r="AF30" s="13">
        <f t="shared" si="28"/>
        <v>4046.7349565098434</v>
      </c>
      <c r="AG30" s="33">
        <f t="shared" si="29"/>
        <v>3.1880447066401514</v>
      </c>
      <c r="AH30" s="33">
        <f t="shared" si="36"/>
        <v>0.5</v>
      </c>
      <c r="AI30" s="32">
        <f t="shared" si="30"/>
        <v>0.25</v>
      </c>
      <c r="AJ30" s="32">
        <f t="shared" si="31"/>
        <v>1.5</v>
      </c>
      <c r="AK30" s="13">
        <f t="shared" si="32"/>
        <v>98</v>
      </c>
      <c r="AL30" s="10">
        <f t="shared" si="33"/>
        <v>4046.7349565098434</v>
      </c>
    </row>
    <row r="31" spans="1:39" x14ac:dyDescent="0.25">
      <c r="A31" s="30">
        <v>100</v>
      </c>
      <c r="B31" s="31">
        <f t="shared" si="0"/>
        <v>373.14</v>
      </c>
      <c r="C31" s="32">
        <f t="shared" si="34"/>
        <v>3.1880447066401514</v>
      </c>
      <c r="D31" s="32">
        <f t="shared" si="1"/>
        <v>0.5</v>
      </c>
      <c r="E31" s="32">
        <f t="shared" si="2"/>
        <v>0.25</v>
      </c>
      <c r="F31" s="32">
        <f t="shared" si="3"/>
        <v>1.5</v>
      </c>
      <c r="G31" s="13">
        <f t="shared" si="4"/>
        <v>103</v>
      </c>
      <c r="H31" s="13">
        <f t="shared" si="5"/>
        <v>3379.1533543963942</v>
      </c>
      <c r="I31" s="13">
        <f t="shared" si="35"/>
        <v>2.9750502790882516</v>
      </c>
      <c r="J31" s="13">
        <f t="shared" si="6"/>
        <v>103</v>
      </c>
      <c r="K31" s="13">
        <f t="shared" si="7"/>
        <v>3379.1533543963942</v>
      </c>
      <c r="L31" s="13">
        <f t="shared" si="8"/>
        <v>2.9750502790882516</v>
      </c>
      <c r="M31" s="13">
        <f t="shared" si="9"/>
        <v>103</v>
      </c>
      <c r="N31" s="13">
        <f t="shared" si="10"/>
        <v>3379.1533543963942</v>
      </c>
      <c r="O31" s="13">
        <f t="shared" si="11"/>
        <v>2.9750502790882516</v>
      </c>
      <c r="P31" s="13">
        <f t="shared" si="12"/>
        <v>103</v>
      </c>
      <c r="Q31" s="13">
        <f t="shared" si="13"/>
        <v>3379.1533543963942</v>
      </c>
      <c r="R31" s="13">
        <f t="shared" si="14"/>
        <v>2.9750502790882516</v>
      </c>
      <c r="S31" s="13">
        <f t="shared" si="15"/>
        <v>103</v>
      </c>
      <c r="T31" s="13">
        <f t="shared" si="16"/>
        <v>3379.1533543963942</v>
      </c>
      <c r="U31" s="13">
        <f t="shared" si="17"/>
        <v>2.9750502790882516</v>
      </c>
      <c r="V31" s="13">
        <f t="shared" si="18"/>
        <v>103</v>
      </c>
      <c r="W31" s="13">
        <f t="shared" si="19"/>
        <v>3379.1533543963942</v>
      </c>
      <c r="X31" s="13">
        <f t="shared" si="20"/>
        <v>2.9750502790882516</v>
      </c>
      <c r="Y31" s="13">
        <f t="shared" si="21"/>
        <v>103</v>
      </c>
      <c r="Z31" s="13">
        <f t="shared" si="22"/>
        <v>3379.1533543963942</v>
      </c>
      <c r="AA31" s="13">
        <f t="shared" si="23"/>
        <v>2.9750502790882516</v>
      </c>
      <c r="AB31" s="13">
        <f t="shared" si="24"/>
        <v>103</v>
      </c>
      <c r="AC31" s="13">
        <f t="shared" si="25"/>
        <v>3379.1533543963942</v>
      </c>
      <c r="AD31" s="13">
        <f t="shared" si="26"/>
        <v>2.9750502790882516</v>
      </c>
      <c r="AE31" s="13">
        <f t="shared" si="27"/>
        <v>103</v>
      </c>
      <c r="AF31" s="13">
        <f t="shared" si="28"/>
        <v>3379.1533543963942</v>
      </c>
      <c r="AG31" s="33">
        <f t="shared" si="29"/>
        <v>2.9750502790882516</v>
      </c>
      <c r="AH31" s="33">
        <f t="shared" si="36"/>
        <v>0.5</v>
      </c>
      <c r="AI31" s="32">
        <f t="shared" si="30"/>
        <v>0.25</v>
      </c>
      <c r="AJ31" s="32">
        <f t="shared" si="31"/>
        <v>1.5</v>
      </c>
      <c r="AK31" s="13">
        <f t="shared" si="32"/>
        <v>103</v>
      </c>
      <c r="AL31" s="10">
        <f t="shared" si="33"/>
        <v>3379.1533543963942</v>
      </c>
    </row>
    <row r="32" spans="1:39" x14ac:dyDescent="0.25">
      <c r="A32" s="30">
        <v>105</v>
      </c>
      <c r="B32" s="31">
        <f t="shared" si="0"/>
        <v>378.14</v>
      </c>
      <c r="C32" s="32">
        <f t="shared" si="34"/>
        <v>2.9750502790882516</v>
      </c>
      <c r="D32" s="32">
        <f t="shared" si="1"/>
        <v>0.5</v>
      </c>
      <c r="E32" s="32">
        <f t="shared" si="2"/>
        <v>0.25</v>
      </c>
      <c r="F32" s="32">
        <f t="shared" si="3"/>
        <v>1.5</v>
      </c>
      <c r="G32" s="13">
        <f t="shared" si="4"/>
        <v>108</v>
      </c>
      <c r="H32" s="13">
        <f t="shared" si="5"/>
        <v>2835.0800312779961</v>
      </c>
      <c r="I32" s="13">
        <f t="shared" si="35"/>
        <v>2.760502284296837</v>
      </c>
      <c r="J32" s="13">
        <f t="shared" si="6"/>
        <v>108</v>
      </c>
      <c r="K32" s="13">
        <f t="shared" si="7"/>
        <v>2835.0800312779961</v>
      </c>
      <c r="L32" s="13">
        <f t="shared" si="8"/>
        <v>2.760502284296837</v>
      </c>
      <c r="M32" s="13">
        <f t="shared" si="9"/>
        <v>108</v>
      </c>
      <c r="N32" s="13">
        <f t="shared" si="10"/>
        <v>2835.0800312779961</v>
      </c>
      <c r="O32" s="13">
        <f t="shared" si="11"/>
        <v>2.760502284296837</v>
      </c>
      <c r="P32" s="13">
        <f t="shared" si="12"/>
        <v>108</v>
      </c>
      <c r="Q32" s="13">
        <f t="shared" si="13"/>
        <v>2835.0800312779961</v>
      </c>
      <c r="R32" s="13">
        <f t="shared" si="14"/>
        <v>2.760502284296837</v>
      </c>
      <c r="S32" s="13">
        <f t="shared" si="15"/>
        <v>108</v>
      </c>
      <c r="T32" s="13">
        <f t="shared" si="16"/>
        <v>2835.0800312779961</v>
      </c>
      <c r="U32" s="13">
        <f t="shared" si="17"/>
        <v>2.760502284296837</v>
      </c>
      <c r="V32" s="13">
        <f t="shared" si="18"/>
        <v>108</v>
      </c>
      <c r="W32" s="13">
        <f t="shared" si="19"/>
        <v>2835.0800312779961</v>
      </c>
      <c r="X32" s="13">
        <f t="shared" si="20"/>
        <v>2.760502284296837</v>
      </c>
      <c r="Y32" s="13">
        <f t="shared" si="21"/>
        <v>108</v>
      </c>
      <c r="Z32" s="13">
        <f t="shared" si="22"/>
        <v>2835.0800312779961</v>
      </c>
      <c r="AA32" s="13">
        <f t="shared" si="23"/>
        <v>2.760502284296837</v>
      </c>
      <c r="AB32" s="13">
        <f t="shared" si="24"/>
        <v>108</v>
      </c>
      <c r="AC32" s="13">
        <f t="shared" si="25"/>
        <v>2835.0800312779961</v>
      </c>
      <c r="AD32" s="13">
        <f t="shared" si="26"/>
        <v>2.760502284296837</v>
      </c>
      <c r="AE32" s="13">
        <f t="shared" si="27"/>
        <v>108</v>
      </c>
      <c r="AF32" s="13">
        <f t="shared" si="28"/>
        <v>2835.0800312779961</v>
      </c>
      <c r="AG32" s="33">
        <f t="shared" si="29"/>
        <v>2.760502284296837</v>
      </c>
      <c r="AH32" s="33">
        <f t="shared" si="36"/>
        <v>0.5</v>
      </c>
      <c r="AI32" s="32">
        <f t="shared" si="30"/>
        <v>0.25</v>
      </c>
      <c r="AJ32" s="32">
        <f t="shared" si="31"/>
        <v>1.5</v>
      </c>
      <c r="AK32" s="13">
        <f t="shared" si="32"/>
        <v>108</v>
      </c>
      <c r="AL32" s="10">
        <f t="shared" si="33"/>
        <v>2835.0800312779961</v>
      </c>
    </row>
    <row r="33" spans="1:38" x14ac:dyDescent="0.25">
      <c r="A33" s="30">
        <v>110</v>
      </c>
      <c r="B33" s="31">
        <f t="shared" si="0"/>
        <v>383.14</v>
      </c>
      <c r="C33" s="32">
        <f t="shared" si="34"/>
        <v>2.760502284296837</v>
      </c>
      <c r="D33" s="32">
        <f t="shared" si="1"/>
        <v>0.5</v>
      </c>
      <c r="E33" s="32">
        <f t="shared" si="2"/>
        <v>0.25</v>
      </c>
      <c r="F33" s="32">
        <f t="shared" si="3"/>
        <v>1.5</v>
      </c>
      <c r="G33" s="13">
        <f t="shared" si="4"/>
        <v>113</v>
      </c>
      <c r="H33" s="13">
        <f t="shared" si="5"/>
        <v>2389.4460251697064</v>
      </c>
      <c r="I33" s="13">
        <f t="shared" si="35"/>
        <v>2.5476847503359785</v>
      </c>
      <c r="J33" s="13">
        <f t="shared" si="6"/>
        <v>113</v>
      </c>
      <c r="K33" s="13">
        <f t="shared" si="7"/>
        <v>2389.4460251697064</v>
      </c>
      <c r="L33" s="13">
        <f t="shared" si="8"/>
        <v>2.5476847503359785</v>
      </c>
      <c r="M33" s="13">
        <f t="shared" si="9"/>
        <v>113</v>
      </c>
      <c r="N33" s="13">
        <f t="shared" si="10"/>
        <v>2389.4460251697064</v>
      </c>
      <c r="O33" s="13">
        <f t="shared" si="11"/>
        <v>2.5476847503359785</v>
      </c>
      <c r="P33" s="13">
        <f t="shared" si="12"/>
        <v>113</v>
      </c>
      <c r="Q33" s="13">
        <f t="shared" si="13"/>
        <v>2389.4460251697064</v>
      </c>
      <c r="R33" s="13">
        <f t="shared" si="14"/>
        <v>2.5476847503359785</v>
      </c>
      <c r="S33" s="13">
        <f t="shared" si="15"/>
        <v>113</v>
      </c>
      <c r="T33" s="13">
        <f t="shared" si="16"/>
        <v>2389.4460251697064</v>
      </c>
      <c r="U33" s="13">
        <f t="shared" si="17"/>
        <v>2.5476847503359785</v>
      </c>
      <c r="V33" s="13">
        <f t="shared" si="18"/>
        <v>113</v>
      </c>
      <c r="W33" s="13">
        <f t="shared" si="19"/>
        <v>2389.4460251697064</v>
      </c>
      <c r="X33" s="13">
        <f t="shared" si="20"/>
        <v>2.5476847503359785</v>
      </c>
      <c r="Y33" s="13">
        <f t="shared" si="21"/>
        <v>113</v>
      </c>
      <c r="Z33" s="13">
        <f t="shared" si="22"/>
        <v>2389.4460251697064</v>
      </c>
      <c r="AA33" s="13">
        <f t="shared" si="23"/>
        <v>2.5476847503359785</v>
      </c>
      <c r="AB33" s="13">
        <f t="shared" si="24"/>
        <v>113</v>
      </c>
      <c r="AC33" s="13">
        <f t="shared" si="25"/>
        <v>2389.4460251697064</v>
      </c>
      <c r="AD33" s="13">
        <f t="shared" si="26"/>
        <v>2.5476847503359785</v>
      </c>
      <c r="AE33" s="13">
        <f t="shared" si="27"/>
        <v>113</v>
      </c>
      <c r="AF33" s="13">
        <f t="shared" si="28"/>
        <v>2389.4460251697064</v>
      </c>
      <c r="AG33" s="33">
        <f t="shared" si="29"/>
        <v>2.5476847503359785</v>
      </c>
      <c r="AH33" s="33">
        <f t="shared" si="36"/>
        <v>0.5</v>
      </c>
      <c r="AI33" s="32">
        <f t="shared" si="30"/>
        <v>0.25</v>
      </c>
      <c r="AJ33" s="32">
        <f t="shared" si="31"/>
        <v>1.5</v>
      </c>
      <c r="AK33" s="13">
        <f t="shared" si="32"/>
        <v>113</v>
      </c>
      <c r="AL33" s="10">
        <f t="shared" si="33"/>
        <v>2389.4460251697064</v>
      </c>
    </row>
    <row r="34" spans="1:38" x14ac:dyDescent="0.25">
      <c r="A34" s="30">
        <v>115</v>
      </c>
      <c r="B34" s="31">
        <f t="shared" si="0"/>
        <v>388.14</v>
      </c>
      <c r="C34" s="32">
        <f t="shared" si="34"/>
        <v>2.5476847503359785</v>
      </c>
      <c r="D34" s="32">
        <f t="shared" si="1"/>
        <v>0.5</v>
      </c>
      <c r="E34" s="32">
        <f t="shared" si="2"/>
        <v>0.25</v>
      </c>
      <c r="F34" s="32">
        <f t="shared" si="3"/>
        <v>1.5</v>
      </c>
      <c r="G34" s="13">
        <f t="shared" si="4"/>
        <v>118</v>
      </c>
      <c r="H34" s="13">
        <f t="shared" si="5"/>
        <v>2022.6832890371816</v>
      </c>
      <c r="I34" s="13">
        <f t="shared" si="35"/>
        <v>2.339615412222007</v>
      </c>
      <c r="J34" s="13">
        <f t="shared" si="6"/>
        <v>117.78348080649971</v>
      </c>
      <c r="K34" s="13">
        <f t="shared" si="7"/>
        <v>2037.1518816781393</v>
      </c>
      <c r="L34" s="13">
        <f t="shared" si="8"/>
        <v>2.3440603029283582</v>
      </c>
      <c r="M34" s="13">
        <f t="shared" si="9"/>
        <v>117.78948140895328</v>
      </c>
      <c r="N34" s="13">
        <f t="shared" si="10"/>
        <v>2036.7492921472772</v>
      </c>
      <c r="O34" s="13">
        <f t="shared" si="11"/>
        <v>2.3483672987414961</v>
      </c>
      <c r="P34" s="13">
        <f t="shared" si="12"/>
        <v>117.79529585330101</v>
      </c>
      <c r="Q34" s="13">
        <f t="shared" si="13"/>
        <v>2036.3592799301155</v>
      </c>
      <c r="R34" s="13">
        <f t="shared" si="14"/>
        <v>2.3481249763150362</v>
      </c>
      <c r="S34" s="13">
        <f t="shared" si="15"/>
        <v>117.7949687180253</v>
      </c>
      <c r="T34" s="13">
        <f t="shared" si="16"/>
        <v>2036.3812207084125</v>
      </c>
      <c r="U34" s="13">
        <f t="shared" si="17"/>
        <v>2.3480124306375094</v>
      </c>
      <c r="V34" s="13">
        <f t="shared" si="18"/>
        <v>117.79481678136064</v>
      </c>
      <c r="W34" s="13">
        <f t="shared" si="19"/>
        <v>2036.3914111076376</v>
      </c>
      <c r="X34" s="13">
        <f t="shared" si="20"/>
        <v>2.3480222558095734</v>
      </c>
      <c r="Y34" s="13">
        <f t="shared" si="21"/>
        <v>117.79483004534292</v>
      </c>
      <c r="Z34" s="13">
        <f t="shared" si="22"/>
        <v>2036.3905214893744</v>
      </c>
      <c r="AA34" s="13">
        <f t="shared" si="23"/>
        <v>2.3480250998179093</v>
      </c>
      <c r="AB34" s="13">
        <f t="shared" si="24"/>
        <v>117.79483388475418</v>
      </c>
      <c r="AC34" s="13">
        <f t="shared" si="25"/>
        <v>2036.3902639792823</v>
      </c>
      <c r="AD34" s="13">
        <f t="shared" si="26"/>
        <v>2.3480247490474149</v>
      </c>
      <c r="AE34" s="13">
        <f t="shared" si="27"/>
        <v>117.79483341121401</v>
      </c>
      <c r="AF34" s="13">
        <f t="shared" si="28"/>
        <v>2036.3902957397177</v>
      </c>
      <c r="AG34" s="33">
        <f t="shared" si="29"/>
        <v>2.3480246800173621</v>
      </c>
      <c r="AH34" s="33">
        <f t="shared" si="36"/>
        <v>0.46580555300390647</v>
      </c>
      <c r="AI34" s="32">
        <f t="shared" si="30"/>
        <v>0.23290277650195323</v>
      </c>
      <c r="AJ34" s="32">
        <f t="shared" si="31"/>
        <v>1.3974166590117194</v>
      </c>
      <c r="AK34" s="13">
        <f t="shared" si="32"/>
        <v>117.79483331802344</v>
      </c>
      <c r="AL34" s="10">
        <f t="shared" si="33"/>
        <v>2036.3903019900288</v>
      </c>
    </row>
    <row r="35" spans="1:38" x14ac:dyDescent="0.25">
      <c r="A35" s="30">
        <v>120</v>
      </c>
      <c r="B35" s="31">
        <f t="shared" si="0"/>
        <v>393.14</v>
      </c>
      <c r="C35" s="32">
        <f t="shared" si="34"/>
        <v>2.3480246935515714</v>
      </c>
      <c r="D35" s="32">
        <f t="shared" si="1"/>
        <v>0.46580555604910356</v>
      </c>
      <c r="E35" s="32">
        <f t="shared" si="2"/>
        <v>0.23290277802455178</v>
      </c>
      <c r="F35" s="32">
        <f t="shared" si="3"/>
        <v>1.3974166681473106</v>
      </c>
      <c r="G35" s="13">
        <f t="shared" si="4"/>
        <v>122.79483333629462</v>
      </c>
      <c r="H35" s="13">
        <f t="shared" si="5"/>
        <v>1730.7922811203975</v>
      </c>
      <c r="I35" s="13">
        <f t="shared" si="35"/>
        <v>2.1469628802594944</v>
      </c>
      <c r="J35" s="13">
        <f t="shared" si="6"/>
        <v>122.52339988835031</v>
      </c>
      <c r="K35" s="13">
        <f t="shared" si="7"/>
        <v>1745.9534001929367</v>
      </c>
      <c r="L35" s="13">
        <f t="shared" si="8"/>
        <v>2.1523184079927544</v>
      </c>
      <c r="M35" s="13">
        <f t="shared" si="9"/>
        <v>122.53062985079022</v>
      </c>
      <c r="N35" s="13">
        <f t="shared" si="10"/>
        <v>1745.5475779670289</v>
      </c>
      <c r="O35" s="13">
        <f t="shared" si="11"/>
        <v>2.1575113119209832</v>
      </c>
      <c r="P35" s="13">
        <f t="shared" si="12"/>
        <v>122.53764027109332</v>
      </c>
      <c r="Q35" s="13">
        <f t="shared" si="13"/>
        <v>1745.1541830079238</v>
      </c>
      <c r="R35" s="13">
        <f t="shared" si="14"/>
        <v>2.1572305246821464</v>
      </c>
      <c r="S35" s="13">
        <f t="shared" si="15"/>
        <v>122.5372612083209</v>
      </c>
      <c r="T35" s="13">
        <f t="shared" si="16"/>
        <v>1745.1754517738482</v>
      </c>
      <c r="U35" s="13">
        <f t="shared" si="17"/>
        <v>2.1570997674657297</v>
      </c>
      <c r="V35" s="13">
        <f t="shared" si="18"/>
        <v>122.53708468607874</v>
      </c>
      <c r="W35" s="13">
        <f t="shared" si="19"/>
        <v>1745.1853563314216</v>
      </c>
      <c r="X35" s="13">
        <f t="shared" si="20"/>
        <v>2.157110721569103</v>
      </c>
      <c r="Y35" s="13">
        <f t="shared" si="21"/>
        <v>122.53709947411829</v>
      </c>
      <c r="Z35" s="13">
        <f t="shared" si="22"/>
        <v>1745.1845265808563</v>
      </c>
      <c r="AA35" s="13">
        <f t="shared" si="23"/>
        <v>2.1571139103814709</v>
      </c>
      <c r="AB35" s="13">
        <f t="shared" si="24"/>
        <v>122.53710377901498</v>
      </c>
      <c r="AC35" s="13">
        <f t="shared" si="25"/>
        <v>1745.1842850350361</v>
      </c>
      <c r="AD35" s="13">
        <f t="shared" si="26"/>
        <v>2.1571135339371259</v>
      </c>
      <c r="AE35" s="13">
        <f t="shared" si="27"/>
        <v>122.53710327081512</v>
      </c>
      <c r="AF35" s="13">
        <f t="shared" si="28"/>
        <v>1745.184313549898</v>
      </c>
      <c r="AG35" s="33">
        <f t="shared" si="29"/>
        <v>2.1571134590798655</v>
      </c>
      <c r="AH35" s="33">
        <f t="shared" si="36"/>
        <v>0.42285052829296976</v>
      </c>
      <c r="AI35" s="32">
        <f t="shared" si="30"/>
        <v>0.21142526414648488</v>
      </c>
      <c r="AJ35" s="32">
        <f t="shared" si="31"/>
        <v>1.2685515848789093</v>
      </c>
      <c r="AK35" s="13">
        <f t="shared" si="32"/>
        <v>122.53710316975781</v>
      </c>
      <c r="AL35" s="10">
        <f t="shared" si="33"/>
        <v>1745.1843192201773</v>
      </c>
    </row>
    <row r="36" spans="1:38" x14ac:dyDescent="0.25">
      <c r="A36" s="30">
        <v>125</v>
      </c>
      <c r="B36" s="31">
        <f t="shared" si="0"/>
        <v>398.14</v>
      </c>
      <c r="C36" s="32">
        <f t="shared" si="34"/>
        <v>2.1571134730847206</v>
      </c>
      <c r="D36" s="32">
        <f t="shared" si="1"/>
        <v>0.42285053144406215</v>
      </c>
      <c r="E36" s="32">
        <f t="shared" si="2"/>
        <v>0.21142526572203107</v>
      </c>
      <c r="F36" s="32">
        <f t="shared" si="3"/>
        <v>1.2685515943321866</v>
      </c>
      <c r="G36" s="13">
        <f t="shared" si="4"/>
        <v>127.53710318866437</v>
      </c>
      <c r="H36" s="13">
        <f t="shared" si="5"/>
        <v>1489.009089416679</v>
      </c>
      <c r="I36" s="13">
        <f t="shared" si="35"/>
        <v>1.9649056709519708</v>
      </c>
      <c r="J36" s="13">
        <f t="shared" si="6"/>
        <v>127.27762265578517</v>
      </c>
      <c r="K36" s="13">
        <f t="shared" si="7"/>
        <v>1501.1804943987081</v>
      </c>
      <c r="L36" s="13">
        <f t="shared" si="8"/>
        <v>1.9697726590330422</v>
      </c>
      <c r="M36" s="13">
        <f t="shared" si="9"/>
        <v>127.28419308969461</v>
      </c>
      <c r="N36" s="13">
        <f t="shared" si="10"/>
        <v>1500.8708765479923</v>
      </c>
      <c r="O36" s="13">
        <f t="shared" si="11"/>
        <v>1.9745008448771166</v>
      </c>
      <c r="P36" s="13">
        <f t="shared" si="12"/>
        <v>127.29057614058411</v>
      </c>
      <c r="Q36" s="13">
        <f t="shared" si="13"/>
        <v>1500.5701596072367</v>
      </c>
      <c r="R36" s="13">
        <f t="shared" si="14"/>
        <v>1.9742579215436122</v>
      </c>
      <c r="S36" s="13">
        <f t="shared" si="15"/>
        <v>127.29024819408387</v>
      </c>
      <c r="T36" s="13">
        <f t="shared" si="16"/>
        <v>1500.5856080512585</v>
      </c>
      <c r="U36" s="13">
        <f t="shared" si="17"/>
        <v>1.9741443665895226</v>
      </c>
      <c r="V36" s="13">
        <f t="shared" si="18"/>
        <v>127.29009489489586</v>
      </c>
      <c r="W36" s="13">
        <f t="shared" si="19"/>
        <v>1500.5928295177407</v>
      </c>
      <c r="X36" s="13">
        <f t="shared" si="20"/>
        <v>1.9741533909634368</v>
      </c>
      <c r="Y36" s="13">
        <f t="shared" si="21"/>
        <v>127.29010707780064</v>
      </c>
      <c r="Z36" s="13">
        <f t="shared" si="22"/>
        <v>1500.5922556160399</v>
      </c>
      <c r="AA36" s="13">
        <f t="shared" si="23"/>
        <v>1.9741560371970337</v>
      </c>
      <c r="AB36" s="13">
        <f t="shared" si="24"/>
        <v>127.29011065021599</v>
      </c>
      <c r="AC36" s="13">
        <f t="shared" si="25"/>
        <v>1500.592087329851</v>
      </c>
      <c r="AD36" s="13">
        <f t="shared" si="26"/>
        <v>1.974155741750345</v>
      </c>
      <c r="AE36" s="13">
        <f t="shared" si="27"/>
        <v>127.29011025136296</v>
      </c>
      <c r="AF36" s="13">
        <f t="shared" si="28"/>
        <v>1500.5921061186657</v>
      </c>
      <c r="AG36" s="33">
        <f t="shared" si="29"/>
        <v>1.9741556822391215</v>
      </c>
      <c r="AH36" s="33">
        <f t="shared" si="36"/>
        <v>0.38168502850380231</v>
      </c>
      <c r="AI36" s="32">
        <f t="shared" si="30"/>
        <v>0.19084251425190116</v>
      </c>
      <c r="AJ36" s="32">
        <f t="shared" si="31"/>
        <v>1.145055085511407</v>
      </c>
      <c r="AK36" s="13">
        <f t="shared" si="32"/>
        <v>127.29011017102282</v>
      </c>
      <c r="AL36" s="10">
        <f t="shared" si="33"/>
        <v>1500.5921099032562</v>
      </c>
    </row>
    <row r="37" spans="1:38" x14ac:dyDescent="0.25">
      <c r="A37" s="30">
        <v>130</v>
      </c>
      <c r="B37" s="31">
        <f t="shared" si="0"/>
        <v>403.14</v>
      </c>
      <c r="C37" s="32">
        <f t="shared" si="34"/>
        <v>1.9741556927315909</v>
      </c>
      <c r="D37" s="32">
        <f t="shared" si="1"/>
        <v>0.38168503086460798</v>
      </c>
      <c r="E37" s="32">
        <f t="shared" si="2"/>
        <v>0.19084251543230399</v>
      </c>
      <c r="F37" s="32">
        <f t="shared" si="3"/>
        <v>1.1450550925938239</v>
      </c>
      <c r="G37" s="13">
        <f t="shared" si="4"/>
        <v>132.29011018518764</v>
      </c>
      <c r="H37" s="13">
        <f t="shared" si="5"/>
        <v>1285.0964231875548</v>
      </c>
      <c r="I37" s="13">
        <f t="shared" si="35"/>
        <v>1.7922759550842975</v>
      </c>
      <c r="J37" s="13">
        <f t="shared" si="6"/>
        <v>132.0445725393638</v>
      </c>
      <c r="K37" s="13">
        <f t="shared" si="7"/>
        <v>1294.8014551043586</v>
      </c>
      <c r="L37" s="13">
        <f t="shared" si="8"/>
        <v>1.7966118195720544</v>
      </c>
      <c r="M37" s="13">
        <f t="shared" si="9"/>
        <v>132.05042595642226</v>
      </c>
      <c r="N37" s="13">
        <f t="shared" si="10"/>
        <v>1294.5691071185327</v>
      </c>
      <c r="O37" s="13">
        <f t="shared" si="11"/>
        <v>1.8008325901497837</v>
      </c>
      <c r="P37" s="13">
        <f t="shared" si="12"/>
        <v>132.05612399670221</v>
      </c>
      <c r="Q37" s="13">
        <f t="shared" si="13"/>
        <v>1294.3429732186053</v>
      </c>
      <c r="R37" s="13">
        <f t="shared" si="14"/>
        <v>1.8006285592351587</v>
      </c>
      <c r="S37" s="13">
        <f t="shared" si="15"/>
        <v>132.05584855496747</v>
      </c>
      <c r="T37" s="13">
        <f t="shared" si="16"/>
        <v>1294.3539034156036</v>
      </c>
      <c r="U37" s="13">
        <f t="shared" si="17"/>
        <v>1.8005327815729604</v>
      </c>
      <c r="V37" s="13">
        <f t="shared" si="18"/>
        <v>132.05571925512351</v>
      </c>
      <c r="W37" s="13">
        <f t="shared" si="19"/>
        <v>1294.3590343844016</v>
      </c>
      <c r="X37" s="13">
        <f t="shared" si="20"/>
        <v>1.8005399298864209</v>
      </c>
      <c r="Y37" s="13">
        <f t="shared" si="21"/>
        <v>132.05572890534665</v>
      </c>
      <c r="Z37" s="13">
        <f t="shared" si="22"/>
        <v>1294.3586514365336</v>
      </c>
      <c r="AA37" s="13">
        <f t="shared" si="23"/>
        <v>1.8005420430732282</v>
      </c>
      <c r="AB37" s="13">
        <f t="shared" si="24"/>
        <v>132.05573175814885</v>
      </c>
      <c r="AC37" s="13">
        <f t="shared" si="25"/>
        <v>1294.3585382293829</v>
      </c>
      <c r="AD37" s="13">
        <f t="shared" si="26"/>
        <v>1.8005418222511984</v>
      </c>
      <c r="AE37" s="13">
        <f t="shared" si="27"/>
        <v>132.05573146003911</v>
      </c>
      <c r="AF37" s="13">
        <f t="shared" si="28"/>
        <v>1294.3585500592092</v>
      </c>
      <c r="AG37" s="33">
        <f t="shared" si="29"/>
        <v>1.8005417771315329</v>
      </c>
      <c r="AH37" s="33">
        <f t="shared" si="36"/>
        <v>0.34262189985459485</v>
      </c>
      <c r="AI37" s="32">
        <f t="shared" si="30"/>
        <v>0.17131094992729742</v>
      </c>
      <c r="AJ37" s="32">
        <f t="shared" si="31"/>
        <v>1.0278656995637845</v>
      </c>
      <c r="AK37" s="13">
        <f t="shared" si="32"/>
        <v>132.05573139912758</v>
      </c>
      <c r="AL37" s="10">
        <f t="shared" si="33"/>
        <v>1294.3585524763498</v>
      </c>
    </row>
    <row r="38" spans="1:38" x14ac:dyDescent="0.25">
      <c r="A38" s="30">
        <v>135</v>
      </c>
      <c r="B38" s="31">
        <f t="shared" si="0"/>
        <v>408.14</v>
      </c>
      <c r="C38" s="32">
        <f t="shared" si="34"/>
        <v>1.8005417845481713</v>
      </c>
      <c r="D38" s="32">
        <f t="shared" si="1"/>
        <v>0.3426219015233386</v>
      </c>
      <c r="E38" s="32">
        <f t="shared" si="2"/>
        <v>0.1713109507616693</v>
      </c>
      <c r="F38" s="32">
        <f t="shared" si="3"/>
        <v>1.0278657045700159</v>
      </c>
      <c r="G38" s="13">
        <f t="shared" si="4"/>
        <v>137.05573140914004</v>
      </c>
      <c r="H38" s="13">
        <f t="shared" si="5"/>
        <v>1112.4807490988628</v>
      </c>
      <c r="I38" s="13">
        <f t="shared" si="35"/>
        <v>1.6300176189896993</v>
      </c>
      <c r="J38" s="13">
        <f t="shared" si="6"/>
        <v>136.82552378563611</v>
      </c>
      <c r="K38" s="13">
        <f t="shared" si="7"/>
        <v>1120.1729068513555</v>
      </c>
      <c r="L38" s="13">
        <f t="shared" si="8"/>
        <v>1.633811523584187</v>
      </c>
      <c r="M38" s="13">
        <f t="shared" si="9"/>
        <v>136.83064555683865</v>
      </c>
      <c r="N38" s="13">
        <f t="shared" si="10"/>
        <v>1120.0010965725658</v>
      </c>
      <c r="O38" s="13">
        <f t="shared" si="11"/>
        <v>1.6375124392322318</v>
      </c>
      <c r="P38" s="13">
        <f t="shared" si="12"/>
        <v>136.83564179296351</v>
      </c>
      <c r="Q38" s="13">
        <f t="shared" si="13"/>
        <v>1119.83352690575</v>
      </c>
      <c r="R38" s="13">
        <f t="shared" si="14"/>
        <v>1.6373455988174719</v>
      </c>
      <c r="S38" s="13">
        <f t="shared" si="15"/>
        <v>136.83541655840358</v>
      </c>
      <c r="T38" s="13">
        <f t="shared" si="16"/>
        <v>1119.8410804608143</v>
      </c>
      <c r="U38" s="13">
        <f t="shared" si="17"/>
        <v>1.6372669285716881</v>
      </c>
      <c r="V38" s="13">
        <f t="shared" si="18"/>
        <v>136.83531035357177</v>
      </c>
      <c r="W38" s="13">
        <f t="shared" si="19"/>
        <v>1119.8446422085105</v>
      </c>
      <c r="X38" s="13">
        <f t="shared" si="20"/>
        <v>1.6372723934128675</v>
      </c>
      <c r="Y38" s="13">
        <f t="shared" si="21"/>
        <v>136.83531773110738</v>
      </c>
      <c r="Z38" s="13">
        <f t="shared" si="22"/>
        <v>1119.8443947907149</v>
      </c>
      <c r="AA38" s="13">
        <f t="shared" si="23"/>
        <v>1.6372740229004938</v>
      </c>
      <c r="AB38" s="13">
        <f t="shared" si="24"/>
        <v>136.83531993091566</v>
      </c>
      <c r="AC38" s="13">
        <f t="shared" si="25"/>
        <v>1119.8443210165328</v>
      </c>
      <c r="AD38" s="13">
        <f t="shared" si="26"/>
        <v>1.637273864986786</v>
      </c>
      <c r="AE38" s="13">
        <f t="shared" si="27"/>
        <v>136.83531971773215</v>
      </c>
      <c r="AF38" s="13">
        <f t="shared" si="28"/>
        <v>1119.8443281659922</v>
      </c>
      <c r="AG38" s="33">
        <f t="shared" si="29"/>
        <v>1.6372738322308071</v>
      </c>
      <c r="AH38" s="33">
        <f t="shared" si="36"/>
        <v>0.30588661225193159</v>
      </c>
      <c r="AI38" s="32">
        <f t="shared" si="30"/>
        <v>0.15294330612596579</v>
      </c>
      <c r="AJ38" s="32">
        <f t="shared" si="31"/>
        <v>0.91765983675579477</v>
      </c>
      <c r="AK38" s="13">
        <f t="shared" si="32"/>
        <v>136.83531967351158</v>
      </c>
      <c r="AL38" s="10">
        <f t="shared" si="33"/>
        <v>1119.8443296490025</v>
      </c>
    </row>
    <row r="39" spans="1:38" x14ac:dyDescent="0.25">
      <c r="A39" s="30">
        <v>140</v>
      </c>
      <c r="B39" s="31">
        <f t="shared" si="0"/>
        <v>413.14</v>
      </c>
      <c r="C39" s="32">
        <f t="shared" si="34"/>
        <v>1.6372738372040729</v>
      </c>
      <c r="D39" s="32">
        <f t="shared" si="1"/>
        <v>0.30588661337091644</v>
      </c>
      <c r="E39" s="32">
        <f t="shared" si="2"/>
        <v>0.15294330668545822</v>
      </c>
      <c r="F39" s="32">
        <f t="shared" si="3"/>
        <v>0.91765984011274937</v>
      </c>
      <c r="G39" s="13">
        <f t="shared" si="4"/>
        <v>141.8353196802255</v>
      </c>
      <c r="H39" s="13">
        <f t="shared" si="5"/>
        <v>965.8525573284353</v>
      </c>
      <c r="I39" s="13">
        <f t="shared" si="35"/>
        <v>1.4787142719610886</v>
      </c>
      <c r="J39" s="13">
        <f t="shared" si="6"/>
        <v>141.62126426714747</v>
      </c>
      <c r="K39" s="13">
        <f t="shared" si="7"/>
        <v>971.91788096636117</v>
      </c>
      <c r="L39" s="13">
        <f t="shared" si="8"/>
        <v>1.4819810947661634</v>
      </c>
      <c r="M39" s="13">
        <f t="shared" si="9"/>
        <v>141.62567447793433</v>
      </c>
      <c r="N39" s="13">
        <f t="shared" si="10"/>
        <v>971.79246951005416</v>
      </c>
      <c r="O39" s="13">
        <f t="shared" si="11"/>
        <v>1.4851745006828607</v>
      </c>
      <c r="P39" s="13">
        <f t="shared" si="12"/>
        <v>141.62998557592186</v>
      </c>
      <c r="Q39" s="13">
        <f t="shared" si="13"/>
        <v>971.66989470435362</v>
      </c>
      <c r="R39" s="13">
        <f t="shared" si="14"/>
        <v>1.4850412946844656</v>
      </c>
      <c r="S39" s="13">
        <f t="shared" si="15"/>
        <v>141.62980574782404</v>
      </c>
      <c r="T39" s="13">
        <f t="shared" si="16"/>
        <v>971.67500728645371</v>
      </c>
      <c r="U39" s="13">
        <f t="shared" si="17"/>
        <v>1.4849781962429842</v>
      </c>
      <c r="V39" s="13">
        <f t="shared" si="18"/>
        <v>141.62972056492802</v>
      </c>
      <c r="W39" s="13">
        <f t="shared" si="19"/>
        <v>971.67742907994295</v>
      </c>
      <c r="X39" s="13">
        <f t="shared" si="20"/>
        <v>1.4849822436322597</v>
      </c>
      <c r="Y39" s="13">
        <f t="shared" si="21"/>
        <v>141.62972602890355</v>
      </c>
      <c r="Z39" s="13">
        <f t="shared" si="22"/>
        <v>971.67727373610182</v>
      </c>
      <c r="AA39" s="13">
        <f t="shared" si="23"/>
        <v>1.4849834611439363</v>
      </c>
      <c r="AB39" s="13">
        <f t="shared" si="24"/>
        <v>141.62972767254431</v>
      </c>
      <c r="AC39" s="13">
        <f t="shared" si="25"/>
        <v>971.67722700649244</v>
      </c>
      <c r="AD39" s="13">
        <f t="shared" si="26"/>
        <v>1.4849833525923486</v>
      </c>
      <c r="AE39" s="13">
        <f t="shared" si="27"/>
        <v>141.62972752599967</v>
      </c>
      <c r="AF39" s="13">
        <f t="shared" si="28"/>
        <v>971.67723117283629</v>
      </c>
      <c r="AG39" s="33">
        <f t="shared" si="29"/>
        <v>1.4849833297278399</v>
      </c>
      <c r="AH39" s="33">
        <f t="shared" si="36"/>
        <v>0.27162124918876396</v>
      </c>
      <c r="AI39" s="32">
        <f t="shared" si="30"/>
        <v>0.13581062459438198</v>
      </c>
      <c r="AJ39" s="32">
        <f t="shared" si="31"/>
        <v>0.81486374756629187</v>
      </c>
      <c r="AK39" s="13">
        <f t="shared" si="32"/>
        <v>141.62972749513258</v>
      </c>
      <c r="AL39" s="10">
        <f t="shared" si="33"/>
        <v>971.67723205040534</v>
      </c>
    </row>
    <row r="40" spans="1:38" x14ac:dyDescent="0.25">
      <c r="A40" s="30">
        <v>145</v>
      </c>
      <c r="B40" s="31">
        <f t="shared" si="0"/>
        <v>418.14</v>
      </c>
      <c r="C40" s="32">
        <f t="shared" si="34"/>
        <v>1.4849833329087934</v>
      </c>
      <c r="D40" s="32">
        <f t="shared" si="1"/>
        <v>0.2716212499044785</v>
      </c>
      <c r="E40" s="32">
        <f t="shared" si="2"/>
        <v>0.13581062495223925</v>
      </c>
      <c r="F40" s="32">
        <f t="shared" si="3"/>
        <v>0.81486374971343545</v>
      </c>
      <c r="G40" s="13">
        <f t="shared" si="4"/>
        <v>146.62972749942688</v>
      </c>
      <c r="H40" s="13">
        <f t="shared" si="5"/>
        <v>840.89769437690063</v>
      </c>
      <c r="I40" s="13">
        <f t="shared" si="35"/>
        <v>1.3386263676819949</v>
      </c>
      <c r="J40" s="13">
        <f t="shared" si="6"/>
        <v>146.4321455963707</v>
      </c>
      <c r="K40" s="13">
        <f t="shared" si="7"/>
        <v>845.65955465068407</v>
      </c>
      <c r="L40" s="13">
        <f t="shared" si="8"/>
        <v>1.3413997377407678</v>
      </c>
      <c r="M40" s="13">
        <f t="shared" si="9"/>
        <v>146.43588964595003</v>
      </c>
      <c r="N40" s="13">
        <f t="shared" si="10"/>
        <v>845.56902850245581</v>
      </c>
      <c r="O40" s="13">
        <f t="shared" si="11"/>
        <v>1.3441163047881999</v>
      </c>
      <c r="P40" s="13">
        <f t="shared" si="12"/>
        <v>146.43955701146407</v>
      </c>
      <c r="Q40" s="13">
        <f t="shared" si="13"/>
        <v>845.48036743412774</v>
      </c>
      <c r="R40" s="13">
        <f t="shared" si="14"/>
        <v>1.3440121746849101</v>
      </c>
      <c r="S40" s="13">
        <f t="shared" si="15"/>
        <v>146.43941643582463</v>
      </c>
      <c r="T40" s="13">
        <f t="shared" si="16"/>
        <v>845.48376574639485</v>
      </c>
      <c r="U40" s="13">
        <f t="shared" si="17"/>
        <v>1.3439626243152827</v>
      </c>
      <c r="V40" s="13">
        <f t="shared" si="18"/>
        <v>146.43934954282562</v>
      </c>
      <c r="W40" s="13">
        <f t="shared" si="19"/>
        <v>845.48538284083975</v>
      </c>
      <c r="X40" s="13">
        <f t="shared" si="20"/>
        <v>1.3439655390513052</v>
      </c>
      <c r="Y40" s="13">
        <f t="shared" si="21"/>
        <v>146.43935347771927</v>
      </c>
      <c r="Z40" s="13">
        <f t="shared" si="22"/>
        <v>845.4852877172641</v>
      </c>
      <c r="AA40" s="13">
        <f t="shared" si="23"/>
        <v>1.3439664235535924</v>
      </c>
      <c r="AB40" s="13">
        <f t="shared" si="24"/>
        <v>146.43935467179736</v>
      </c>
      <c r="AC40" s="13">
        <f t="shared" si="25"/>
        <v>845.48525885118011</v>
      </c>
      <c r="AD40" s="13">
        <f t="shared" si="26"/>
        <v>1.3439663514962912</v>
      </c>
      <c r="AE40" s="13">
        <f t="shared" si="27"/>
        <v>146.43935457452</v>
      </c>
      <c r="AF40" s="13">
        <f t="shared" si="28"/>
        <v>845.48526120279928</v>
      </c>
      <c r="AG40" s="33">
        <f t="shared" si="29"/>
        <v>1.3439663360872576</v>
      </c>
      <c r="AH40" s="33">
        <f t="shared" si="36"/>
        <v>0.23989242561963298</v>
      </c>
      <c r="AI40" s="32">
        <f t="shared" si="30"/>
        <v>0.11994621280981649</v>
      </c>
      <c r="AJ40" s="32">
        <f t="shared" si="31"/>
        <v>0.71967727685889893</v>
      </c>
      <c r="AK40" s="13">
        <f t="shared" si="32"/>
        <v>146.43935455371781</v>
      </c>
      <c r="AL40" s="10">
        <f t="shared" si="33"/>
        <v>845.48526170567925</v>
      </c>
    </row>
    <row r="41" spans="1:38" x14ac:dyDescent="0.25">
      <c r="A41" s="30">
        <v>150</v>
      </c>
      <c r="B41" s="31">
        <f t="shared" si="0"/>
        <v>423.14</v>
      </c>
      <c r="C41" s="32">
        <f t="shared" si="34"/>
        <v>1.3439663380384179</v>
      </c>
      <c r="D41" s="32">
        <f t="shared" si="1"/>
        <v>0.23989242605864403</v>
      </c>
      <c r="E41" s="32">
        <f t="shared" si="2"/>
        <v>0.11994621302932201</v>
      </c>
      <c r="F41" s="32">
        <f t="shared" si="3"/>
        <v>0.71967727817593208</v>
      </c>
      <c r="G41" s="13">
        <f t="shared" si="4"/>
        <v>151.43935455635187</v>
      </c>
      <c r="H41" s="13">
        <f t="shared" si="5"/>
        <v>734.09085675182882</v>
      </c>
      <c r="I41" s="13">
        <f t="shared" si="35"/>
        <v>1.2097377623320678</v>
      </c>
      <c r="J41" s="13">
        <f t="shared" si="6"/>
        <v>151.25814597914828</v>
      </c>
      <c r="K41" s="13">
        <f t="shared" si="7"/>
        <v>737.8162591664634</v>
      </c>
      <c r="L41" s="13">
        <f t="shared" si="8"/>
        <v>1.2120632676177612</v>
      </c>
      <c r="M41" s="13">
        <f t="shared" si="9"/>
        <v>151.26128541128398</v>
      </c>
      <c r="N41" s="13">
        <f t="shared" si="10"/>
        <v>737.75152889762069</v>
      </c>
      <c r="O41" s="13">
        <f t="shared" si="11"/>
        <v>1.2143455883768999</v>
      </c>
      <c r="P41" s="13">
        <f t="shared" si="12"/>
        <v>151.26436654430881</v>
      </c>
      <c r="Q41" s="13">
        <f t="shared" si="13"/>
        <v>737.68800711965514</v>
      </c>
      <c r="R41" s="13">
        <f t="shared" si="14"/>
        <v>1.2142656735124819</v>
      </c>
      <c r="S41" s="13">
        <f t="shared" si="15"/>
        <v>151.26425865924185</v>
      </c>
      <c r="T41" s="13">
        <f t="shared" si="16"/>
        <v>737.69023121011196</v>
      </c>
      <c r="U41" s="13">
        <f t="shared" si="17"/>
        <v>1.2142274772470592</v>
      </c>
      <c r="V41" s="13">
        <f t="shared" si="18"/>
        <v>151.26420709428353</v>
      </c>
      <c r="W41" s="13">
        <f t="shared" si="19"/>
        <v>737.69129424351843</v>
      </c>
      <c r="X41" s="13">
        <f t="shared" si="20"/>
        <v>1.2142295255633908</v>
      </c>
      <c r="Y41" s="13">
        <f t="shared" si="21"/>
        <v>151.26420985951057</v>
      </c>
      <c r="Z41" s="13">
        <f t="shared" si="22"/>
        <v>737.69123723714779</v>
      </c>
      <c r="AA41" s="13">
        <f t="shared" si="23"/>
        <v>1.2142301524518921</v>
      </c>
      <c r="AB41" s="13">
        <f t="shared" si="24"/>
        <v>151.26421070581006</v>
      </c>
      <c r="AC41" s="13">
        <f t="shared" si="25"/>
        <v>737.69121979031343</v>
      </c>
      <c r="AD41" s="13">
        <f t="shared" si="26"/>
        <v>1.2142301060576608</v>
      </c>
      <c r="AE41" s="13">
        <f t="shared" si="27"/>
        <v>151.26421064317785</v>
      </c>
      <c r="AF41" s="13">
        <f t="shared" si="28"/>
        <v>737.69122108150407</v>
      </c>
      <c r="AG41" s="33">
        <f t="shared" si="29"/>
        <v>1.2142300959905497</v>
      </c>
      <c r="AH41" s="33">
        <f t="shared" si="36"/>
        <v>0.21070177159787368</v>
      </c>
      <c r="AI41" s="33">
        <f t="shared" si="30"/>
        <v>0.10535088579893684</v>
      </c>
      <c r="AJ41" s="32">
        <f t="shared" si="31"/>
        <v>0.63210531479362109</v>
      </c>
      <c r="AK41" s="13">
        <f t="shared" si="32"/>
        <v>151.26421062958724</v>
      </c>
      <c r="AL41" s="10">
        <f t="shared" si="33"/>
        <v>737.6912213616805</v>
      </c>
    </row>
    <row r="56" spans="2:42" x14ac:dyDescent="0.25">
      <c r="B56" t="s">
        <v>38</v>
      </c>
      <c r="AP56" t="s">
        <v>39</v>
      </c>
    </row>
  </sheetData>
  <sheetProtection algorithmName="SHA-512" hashValue="h2wL6hFW/IOq8zCQ8lil/5g5/N0BlhpjQJ/2HyxVl6kj79QoC3L3KSUrlZ9G+Erhv+CwNfW09RJzhMqWt8dopw==" saltValue="ogIbz7Dtk4W4daH+OH04Og==" spinCount="100000" sheet="1" objects="1" scenarios="1"/>
  <mergeCells count="11">
    <mergeCell ref="AM7:AN7"/>
    <mergeCell ref="AM8:AN8"/>
    <mergeCell ref="AM9:AP9"/>
    <mergeCell ref="AM10:AO10"/>
    <mergeCell ref="AM11:AO11"/>
    <mergeCell ref="AG17:AL17"/>
    <mergeCell ref="AG4:AI4"/>
    <mergeCell ref="AG13:AL13"/>
    <mergeCell ref="AG16:AH16"/>
    <mergeCell ref="AG14:AH14"/>
    <mergeCell ref="AG15:AH15"/>
  </mergeCells>
  <dataValidations count="1">
    <dataValidation type="list" allowBlank="1" showInputMessage="1" showErrorMessage="1" sqref="AK9" xr:uid="{25BFC7A3-5F09-4D14-B0A6-D583A25F38D7}">
      <formula1>$AI$15:$AL$15</formula1>
    </dataValidation>
  </dataValidations>
  <hyperlinks>
    <hyperlink ref="AG17" r:id="rId1" display="https://catalogs.kyocera-avx.com/NTC-Thermistors.pdf" xr:uid="{D04E822E-CDAB-4853-9D9E-ACD95B535A6B}"/>
  </hyperlinks>
  <pageMargins left="0.7" right="0.7" top="0.75" bottom="0.75" header="0.3" footer="0.3"/>
  <pageSetup scale="83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derating</vt:lpstr>
      <vt:lpstr>_R1</vt:lpstr>
      <vt:lpstr>_R100</vt:lpstr>
      <vt:lpstr>_R25</vt:lpstr>
      <vt:lpstr>Rsens</vt:lpstr>
      <vt:lpstr>Rtja</vt:lpstr>
      <vt:lpstr>Vf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Wekhande, Shashank</dc:creator>
  <cp:lastModifiedBy>Henry, Jennifer</cp:lastModifiedBy>
  <cp:lastPrinted>2023-12-21T09:24:01Z</cp:lastPrinted>
  <dcterms:created xsi:type="dcterms:W3CDTF">2023-12-21T06:41:49Z</dcterms:created>
  <dcterms:modified xsi:type="dcterms:W3CDTF">2025-03-14T15:23:11Z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2021-09-17T00:00:00Z</vt:filetime>
  </property>
  <property fmtid="{D5CDD505-2E9C-101B-9397-08002B2CF9AE}" pid="3" name="Creator">
    <vt:lpwstr>Adobe InDesign 16.4 (Windows)</vt:lpwstr>
  </property>
  <property fmtid="{D5CDD505-2E9C-101B-9397-08002B2CF9AE}" pid="4" name="LastSaved">
    <vt:filetime>2023-12-21T00:00:00Z</vt:filetime>
  </property>
  <property fmtid="{D5CDD505-2E9C-101B-9397-08002B2CF9AE}" pid="5" name="Producer">
    <vt:lpwstr>Adobe PDF Library 16.0</vt:lpwstr>
  </property>
  <property fmtid="{D5CDD505-2E9C-101B-9397-08002B2CF9AE}" pid="6" name="MSIP_Label_8be90b9b-908a-44de-b6f6-04d04c4be533_Enabled">
    <vt:lpwstr>true</vt:lpwstr>
  </property>
  <property fmtid="{D5CDD505-2E9C-101B-9397-08002B2CF9AE}" pid="7" name="MSIP_Label_8be90b9b-908a-44de-b6f6-04d04c4be533_SetDate">
    <vt:lpwstr>2025-02-19T07:38:24Z</vt:lpwstr>
  </property>
  <property fmtid="{D5CDD505-2E9C-101B-9397-08002B2CF9AE}" pid="8" name="MSIP_Label_8be90b9b-908a-44de-b6f6-04d04c4be533_Method">
    <vt:lpwstr>Standard</vt:lpwstr>
  </property>
  <property fmtid="{D5CDD505-2E9C-101B-9397-08002B2CF9AE}" pid="9" name="MSIP_Label_8be90b9b-908a-44de-b6f6-04d04c4be533_Name">
    <vt:lpwstr>Private</vt:lpwstr>
  </property>
  <property fmtid="{D5CDD505-2E9C-101B-9397-08002B2CF9AE}" pid="10" name="MSIP_Label_8be90b9b-908a-44de-b6f6-04d04c4be533_SiteId">
    <vt:lpwstr>64a381f3-c476-46f3-be30-99406d2ef129</vt:lpwstr>
  </property>
  <property fmtid="{D5CDD505-2E9C-101B-9397-08002B2CF9AE}" pid="11" name="MSIP_Label_8be90b9b-908a-44de-b6f6-04d04c4be533_ActionId">
    <vt:lpwstr>07e40d8f-1fbf-4d55-a4bc-0a767ce9f311</vt:lpwstr>
  </property>
  <property fmtid="{D5CDD505-2E9C-101B-9397-08002B2CF9AE}" pid="12" name="MSIP_Label_8be90b9b-908a-44de-b6f6-04d04c4be533_ContentBits">
    <vt:lpwstr>0</vt:lpwstr>
  </property>
</Properties>
</file>